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202300"/>
  <bookViews>
    <workbookView xWindow="65416" yWindow="65416" windowWidth="29040" windowHeight="15840" activeTab="0"/>
  </bookViews>
  <sheets>
    <sheet name="1. Instruções" sheetId="7" r:id="rId1"/>
    <sheet name="2. Identificação" sheetId="6" r:id="rId2"/>
    <sheet name="3. Parâmetros de Avaliação" sheetId="8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<sst xmlns="http://schemas.openxmlformats.org/spreadsheetml/2006/main" count="333" uniqueCount="225">
  <si>
    <t>Grelha de Avaliação</t>
  </si>
  <si>
    <t>Ponderação</t>
  </si>
  <si>
    <t>Itens</t>
  </si>
  <si>
    <t>Subitens</t>
  </si>
  <si>
    <t>Valoração</t>
  </si>
  <si>
    <t>Máximo</t>
  </si>
  <si>
    <t>Desempenho Científico ou Tecnológico</t>
  </si>
  <si>
    <t>i) A publicação de artigos e livros científicos;</t>
  </si>
  <si>
    <t>3  pts / artigo</t>
  </si>
  <si>
    <t>Sem limite</t>
  </si>
  <si>
    <t>1 pts / obra</t>
  </si>
  <si>
    <t>5 pts</t>
  </si>
  <si>
    <t>0,5 pts / artigo</t>
  </si>
  <si>
    <t>ii) Outra produção científica ou tecnológica;</t>
  </si>
  <si>
    <t>2 pts / artigo</t>
  </si>
  <si>
    <t>1 pts / publicação</t>
  </si>
  <si>
    <t>5 pontos</t>
  </si>
  <si>
    <t>Publicação de artigos técnico-científicos em atas de congressos internacionais ou nacionais com arbitragem não indexadas</t>
  </si>
  <si>
    <t>0,5 pts / publicação</t>
  </si>
  <si>
    <t>iii) A coordenação e participação em projectos de investigação e de desenvolvimento tecnológico;</t>
  </si>
  <si>
    <t>Investigador responsável ou co-responsável de projetos de investigação (concluídos/em curso) com avaliação e com financiamento externo (ex: FCT; ANI; CCDR-N, H2020, fundos europeus)</t>
  </si>
  <si>
    <t>1 pts por projeto</t>
  </si>
  <si>
    <t>Sem Limite</t>
  </si>
  <si>
    <t>Investigador colaborador de projetos de investigação (concluídos/em curso) com avaliação e com financiamento externo (ex: FCT; ANI; CCDR-N, H2020, fundos europeus)</t>
  </si>
  <si>
    <t>0,75 pts por projeto</t>
  </si>
  <si>
    <t>3 pts</t>
  </si>
  <si>
    <t>Investigador colaborador de outros projetos de investigação com avaliação e finaciamento (concluídos/em curso)</t>
  </si>
  <si>
    <t>0,50 pts por projeto</t>
  </si>
  <si>
    <t>2 pts</t>
  </si>
  <si>
    <t>Diversidade de Fontes de Financiamento de projetos</t>
  </si>
  <si>
    <t>0,50 pts por Fonte</t>
  </si>
  <si>
    <t>v) As comunicações apresentadas em congressos e colóquios científicos;</t>
  </si>
  <si>
    <t>Apresentação oral de artigo/poster em congressos  e encontros científicos indexados</t>
  </si>
  <si>
    <t>1,5 pts por comunicação</t>
  </si>
  <si>
    <t>Apresentação oral de artigo /poster em congressos  e encontros científicos não indexados</t>
  </si>
  <si>
    <t xml:space="preserve">Co-autoria de comunicação oral e/ou poster em congressos  e encontros científicos </t>
  </si>
  <si>
    <t xml:space="preserve"> 0,5 pts por comunicação</t>
  </si>
  <si>
    <t>vii) A participação em centros de investigação científica, comissões, organizações ou redes de carácter científico;</t>
  </si>
  <si>
    <t>Membro integrado de unidades de I&amp;D financiadas pela FCT com a classificação mínima de Muito Bom</t>
  </si>
  <si>
    <t>10 pts</t>
  </si>
  <si>
    <t>Membro em Laboratórios Associados</t>
  </si>
  <si>
    <t>Membro de comissões organizadoras de congresso/seminários técnico-científicos indexados</t>
  </si>
  <si>
    <t>1 pts por evento</t>
  </si>
  <si>
    <t>Membro de comissões científicas de congressos/seminários técnico-científicos indexados</t>
  </si>
  <si>
    <t>0,75 pts por evento</t>
  </si>
  <si>
    <t>Membro de comissões organizadoras de congressos/seminários técnico-científicos não indexados</t>
  </si>
  <si>
    <t>0,5 pts por evento</t>
  </si>
  <si>
    <t>Membro de comissões científicas de congressos/seminários técnico-científicos não indexados</t>
  </si>
  <si>
    <t>Participação em Redes de carácter Científico</t>
  </si>
  <si>
    <t>0,5 por rede</t>
  </si>
  <si>
    <t>Membro Colaborador em unidades de I&amp;D/grupos científicos reconhecidas pela FCT</t>
  </si>
  <si>
    <t>Membro de outros Grupos de Investigação</t>
  </si>
  <si>
    <t>ix) As orientações concluídas das componentes não lectivas de cursos de mestrado;</t>
  </si>
  <si>
    <t>Orientação/Co-Orientação de Dissertações de Mestrado (concluídas)</t>
  </si>
  <si>
    <t>1 ptos por orientação concluída</t>
  </si>
  <si>
    <t>xi) As participações em júris de provas académicas e de concursos das carreiras docente e de investigação;</t>
  </si>
  <si>
    <t>Arguente no Júri de Dissertação/Projeto/Estágio de Mestrado</t>
  </si>
  <si>
    <t>2  pts por arguência</t>
  </si>
  <si>
    <t>1,5 pts por arguência</t>
  </si>
  <si>
    <t>0,5 pts por júri</t>
  </si>
  <si>
    <t>0,3 pts  por júri</t>
  </si>
  <si>
    <t>Membro do júri de concursos das carreiras docente e de investigação</t>
  </si>
  <si>
    <t>0,2 ptos por júri</t>
  </si>
  <si>
    <t>xii) Experiência profissional relevante para a área ou grupo disciplinar em concurso;</t>
  </si>
  <si>
    <t xml:space="preserve">Experiência profissional relevante </t>
  </si>
  <si>
    <t>1 pts até 2 anos</t>
  </si>
  <si>
    <t>3 pts até 4 anos</t>
  </si>
  <si>
    <t>5 pts mais  4 anos</t>
  </si>
  <si>
    <t>xiii) Reconhecimento pela comunidade e sociedade em geral;</t>
  </si>
  <si>
    <t>Número total de citações em obras científicas do candidato (análise através do google scholar e/ou SCOPUS)</t>
  </si>
  <si>
    <t>0,5 pts até 250 citações</t>
  </si>
  <si>
    <t>1,5 pts até 500 citações</t>
  </si>
  <si>
    <t>3 pts mais 500 citações</t>
  </si>
  <si>
    <t>Revisão de trabalhos científicos por convite</t>
  </si>
  <si>
    <t>1 pts até 35 revisões</t>
  </si>
  <si>
    <t>2 pts mais de  35 revisões</t>
  </si>
  <si>
    <t>Sub-Total 1</t>
  </si>
  <si>
    <t>Capacidade Pedagógica</t>
  </si>
  <si>
    <t>i) Tempo de serviço em instituições de ensino superior;</t>
  </si>
  <si>
    <t>Experiência docente no ensino superior politécnico ou universitário no âmbito da DSD</t>
  </si>
  <si>
    <t>2,5 pts por ano</t>
  </si>
  <si>
    <t>sem limite</t>
  </si>
  <si>
    <t>Níveis de formação em que lecionou (licenciatura, mestrado, CTESP, CET)</t>
  </si>
  <si>
    <t>3 pts por nível</t>
  </si>
  <si>
    <t>9 pts</t>
  </si>
  <si>
    <t>ii) A diversidade de unidades curriculares ensinadas (matérias e ciclos de estudos);</t>
  </si>
  <si>
    <t>Coordenação, responsável (regência) de Unidades Curriculares nas áreas do concurso, no mesmo curso ou em cursos distintos (Acumula Regência por ano letivo)</t>
  </si>
  <si>
    <t>20 pts</t>
  </si>
  <si>
    <t>Número de Unidades Curriculares distintas lecionadas na área do concurso, desde que incluídas no serviço docente</t>
  </si>
  <si>
    <t>1 pts/UC distinta</t>
  </si>
  <si>
    <t>iii) A publicação de lições e outro material pedagógico;</t>
  </si>
  <si>
    <t>Elaboração de manuais, sebentas, cadernos de exercício, coleções de diapositivos, softwares ou textos de apoio à docência que cubram pelo menos 75% da matéria da UC (aulas T, TP e P no máximo 1 elemento por UC).</t>
  </si>
  <si>
    <t>v) Avaliação de desempenho pedagógico;</t>
  </si>
  <si>
    <t>Resultados da avaliação pedagógica realizada pelos estudantes (numa escala de 1 a 7 ou convertido à escala 1 a 7)</t>
  </si>
  <si>
    <t>Frequência de formações de atualização pedagógica</t>
  </si>
  <si>
    <t>2,5 pts até 50 horas de formação</t>
  </si>
  <si>
    <t>10 pts mais de 300 horas de formação</t>
  </si>
  <si>
    <t>vi) Acompanhamento e orientação de estudantes de licenciatura e de cursos de especialização tecnológica;</t>
  </si>
  <si>
    <t xml:space="preserve">1,5 pts por estágio </t>
  </si>
  <si>
    <t>Acompanhamento e Orientações de Equipas de Estudantes (Licenciatura, CTeSP) em Projeto de Experiência Empresarial / Iniciativa de CoCriação / Inovação Pedagógica</t>
  </si>
  <si>
    <t>1 pts por cada equipa</t>
  </si>
  <si>
    <t>5 ptos</t>
  </si>
  <si>
    <t>vii) Coordenação e participação em projectos pedagógicos.</t>
  </si>
  <si>
    <t>Organizador e participação de eventos de caráter pedagógico</t>
  </si>
  <si>
    <t>2 pts por evento</t>
  </si>
  <si>
    <t>1,5 pts por cada</t>
  </si>
  <si>
    <t>1 pts por cada</t>
  </si>
  <si>
    <t>Sub-Total 2</t>
  </si>
  <si>
    <t>Outras atividades relevantes</t>
  </si>
  <si>
    <t>ii) Participação em comissões; direcções de curso; direcções de departamentos e de grupos disciplinares; coordenação de projectos e outros;</t>
  </si>
  <si>
    <t>Coordenador/Diretor de curso ou coordenador de área disciplinar</t>
  </si>
  <si>
    <t xml:space="preserve">Coordenador de escola para a qualidade, mobilidade, empreendedorismo ou outra </t>
  </si>
  <si>
    <t xml:space="preserve">Presidente de comissões de trabalho por nomeação </t>
  </si>
  <si>
    <t>Membro de comissões de trabalho por nomeação</t>
  </si>
  <si>
    <t>iii) A participação em órgãos académicos, nomeadamente Conselho Científico; Conselho Técnico -Científico; Conselho Pedagógico; Conselho Académico;</t>
  </si>
  <si>
    <t>Presidente de órgãos estatutários (CTC, CC, CP, AR, CR, CG)</t>
  </si>
  <si>
    <t>Secretário de órgãos estatutários (CTC, CP, CG, CD, CA, CC)</t>
  </si>
  <si>
    <t>Membro de órgãos estatutários (CTC, CP, AR, CR, CG, CA, CC)</t>
  </si>
  <si>
    <t>v) Prestação de serviços a entidades públicas e privadas;</t>
  </si>
  <si>
    <t>Prestação de serviços a entidades públicas e privadas exterior às IES (contabilizar por número de contratos de prestação de serviço);</t>
  </si>
  <si>
    <t>2 pts por cada contrato em regime de prestação serviço</t>
  </si>
  <si>
    <t>vi) Valorização e transferência de conhecimento;</t>
  </si>
  <si>
    <t>Responsável e/ou membro da comissão organizadora de eventos científicos ou artísticos (palestras/seminários/workshops/atividades locais e outros)</t>
  </si>
  <si>
    <t>2 ptos por cada evento</t>
  </si>
  <si>
    <t>Orador e/ou moderador em conferências, palestras, seminários, workshops, atividades locais e outros</t>
  </si>
  <si>
    <t>1 ptos por cada comunicação e/ou moderação</t>
  </si>
  <si>
    <t>0,75 pts por cada acção</t>
  </si>
  <si>
    <t>Participação em eventos científicos e técnicos, frequência de cursos de formação e atualização</t>
  </si>
  <si>
    <t>0,5 pts por cada evento e/ou formação</t>
  </si>
  <si>
    <t>vii) Participação em projectos e concursos;</t>
  </si>
  <si>
    <t>Participação em projectos com financiamento</t>
  </si>
  <si>
    <t>2 pts por cada participação</t>
  </si>
  <si>
    <t>1  pts por cada júri</t>
  </si>
  <si>
    <t>Sub-Total 3</t>
  </si>
  <si>
    <t>Total</t>
  </si>
  <si>
    <t xml:space="preserve"> 1,5 pts por item</t>
  </si>
  <si>
    <t>1,0 pts por comunicação</t>
  </si>
  <si>
    <t>5 pts até 150 horas de formação</t>
  </si>
  <si>
    <r>
      <t xml:space="preserve">Arguente no júri de </t>
    </r>
    <r>
      <rPr>
        <sz val="8"/>
        <rFont val="Arial"/>
        <family val="2"/>
      </rPr>
      <t>projeto/estágio de licen</t>
    </r>
    <r>
      <rPr>
        <sz val="8"/>
        <color theme="1"/>
        <rFont val="Arial"/>
        <family val="2"/>
      </rPr>
      <t>ciatura</t>
    </r>
  </si>
  <si>
    <r>
      <t xml:space="preserve">Membro de Júris de </t>
    </r>
    <r>
      <rPr>
        <sz val="8"/>
        <rFont val="Arial"/>
        <family val="2"/>
      </rPr>
      <t>projeto/estágio</t>
    </r>
    <r>
      <rPr>
        <sz val="8"/>
        <color theme="1"/>
        <rFont val="Arial"/>
        <family val="2"/>
      </rPr>
      <t xml:space="preserve"> de licenciatura (não acumulável com </t>
    </r>
    <r>
      <rPr>
        <sz val="8"/>
        <rFont val="Arial"/>
        <family val="2"/>
      </rPr>
      <t>arguente</t>
    </r>
    <r>
      <rPr>
        <sz val="8"/>
        <color theme="1"/>
        <rFont val="Arial"/>
        <family val="2"/>
      </rPr>
      <t>)</t>
    </r>
  </si>
  <si>
    <t>Coordenação e/ou participação na conceção de propostas de planos curriculares de cursos (CTeSP, Licenciaturas, Mestrados)</t>
  </si>
  <si>
    <t>Coordenação e/ou participação na criação ou reformulação de programas de unidades curriculares de curso (CTeSP, Licenciaturas, Mestrados)</t>
  </si>
  <si>
    <t>Participação em ações de divulgação da instituição</t>
  </si>
  <si>
    <t xml:space="preserve">Publicação de artigos em revista científica indexada no WoS ou SCOPUS </t>
  </si>
  <si>
    <t xml:space="preserve">Publicação de artigos técnico-científicos em outras revistas com arbitragem não indexadas no WoS ou SCOPUS </t>
  </si>
  <si>
    <t xml:space="preserve">Publicação de capítulos em livros de cariz científico de circulação nacional ou internacional, indexada no WoS ou Scopus </t>
  </si>
  <si>
    <t>Publicação de artigos técnico-científicos em atas de congressos internacionais com arbitragem  indexadas no WoS ou SCOPUS</t>
  </si>
  <si>
    <t>CONCURSO DOCUMENTAL INTERNACIONAL PROFESSOR ADJUNTO</t>
  </si>
  <si>
    <t>Nome do candidato:</t>
  </si>
  <si>
    <t>Categoria Profissional:</t>
  </si>
  <si>
    <t>Morada Completa:</t>
  </si>
  <si>
    <t>Cidade:</t>
  </si>
  <si>
    <t>Código Postal:</t>
  </si>
  <si>
    <t>Telemóvel:</t>
  </si>
  <si>
    <t>e-mail:</t>
  </si>
  <si>
    <t xml:space="preserve">HABILITAÇÕES ACADÉMICAS E TÍTULOS ACADÉMICOS  </t>
  </si>
  <si>
    <t>A preencher pelo candidato</t>
  </si>
  <si>
    <t>A preencher pelo júri</t>
  </si>
  <si>
    <t>Área Disciplinar</t>
  </si>
  <si>
    <t>Especialidades</t>
  </si>
  <si>
    <t>Instituição</t>
  </si>
  <si>
    <t>Ano</t>
  </si>
  <si>
    <t>Anexo comprovativo</t>
  </si>
  <si>
    <t>Elementos validados pelo júri</t>
  </si>
  <si>
    <t>Fundamentação para a decisão do júri nos casos em que não valide a informação fornecida pelo candidato</t>
  </si>
  <si>
    <t>H4 - Doutoramento</t>
  </si>
  <si>
    <t>H3 - Titulo de Especialista</t>
  </si>
  <si>
    <t>H2 - Mestrado</t>
  </si>
  <si>
    <t>H1 - Licenciatura</t>
  </si>
  <si>
    <t>INSTRUÇÕES DE PREENCHIMENTO</t>
  </si>
  <si>
    <t xml:space="preserve">1- o Formulário de Candidatura está organizado em 3 separadores: </t>
  </si>
  <si>
    <t>3. Parâmetros de avaliação</t>
  </si>
  <si>
    <r>
      <t xml:space="preserve">5- Para guardar este ficheiro Excel em versão PDF, vá ao menu "Ficheiro", escolha a opção "imprimir" e, depois, escolha "Microsoft print to pdf" (ou equivalente noutros sistemas) e de, seguida, nas Definições, a opção "Imprimir livro inteiro". </t>
    </r>
    <r>
      <rPr>
        <b/>
        <sz val="11"/>
        <color theme="1"/>
        <rFont val="Aptos Narrow"/>
        <family val="2"/>
        <scheme val="minor"/>
      </rPr>
      <t>Verifique se o pdf está completo e tem todas as folhas do ficheiro Excel.</t>
    </r>
  </si>
  <si>
    <t>1. Instruções de Preenchimento</t>
  </si>
  <si>
    <t>2. Identificação</t>
  </si>
  <si>
    <t>Orientação/Co-orientação estágios ou equivalente de Licenciatura e CTeSP na área do concurso (concluidas e/ou em curso)</t>
  </si>
  <si>
    <r>
      <t xml:space="preserve">Publicação de artigos técnico-científicos em atas de congressos internacionais ou nacionais </t>
    </r>
    <r>
      <rPr>
        <sz val="8"/>
        <rFont val="Arial"/>
        <family val="2"/>
      </rPr>
      <t>com</t>
    </r>
    <r>
      <rPr>
        <sz val="8"/>
        <color theme="1"/>
        <rFont val="Arial"/>
        <family val="2"/>
      </rPr>
      <t xml:space="preserve"> arbitragem  indexadas WoS ou SCOPUS  (Prefacios, Editoriais)</t>
    </r>
  </si>
  <si>
    <t>Parâmetros de Avaliação</t>
  </si>
  <si>
    <t>I</t>
  </si>
  <si>
    <t>Pontuação Máxima</t>
  </si>
  <si>
    <t>II</t>
  </si>
  <si>
    <t>III</t>
  </si>
  <si>
    <t>IV</t>
  </si>
  <si>
    <t>V</t>
  </si>
  <si>
    <t>Coluna VI e IX a preencher pelo/a candidato/a</t>
  </si>
  <si>
    <t>Nº (ou fração) de elementos a pontuar (apenas número)</t>
  </si>
  <si>
    <t>Pontuação total</t>
  </si>
  <si>
    <t>Pontuação a considerar</t>
  </si>
  <si>
    <t>Identificação do(s) anexo(s) comprovativo(s)</t>
  </si>
  <si>
    <t>VII</t>
  </si>
  <si>
    <t>VIII</t>
  </si>
  <si>
    <t>IX</t>
  </si>
  <si>
    <t>Sub-total</t>
  </si>
  <si>
    <t>Total da avaliação de Desempenho Científico e Tecnológico</t>
  </si>
  <si>
    <t>Total da avaliação da Capacidade Pedagógica</t>
  </si>
  <si>
    <t>Total da avaliação de Outras atividades relevantes</t>
  </si>
  <si>
    <t>Pontuação Final</t>
  </si>
  <si>
    <t>2 pts/ano letivo/média superior a 6;    1 pt/ano letivo/ média superior a 5;</t>
  </si>
  <si>
    <t>X</t>
  </si>
  <si>
    <t>XII</t>
  </si>
  <si>
    <t>Fundamentação para a decisão do Júri nos casos em que esta não coincida com a auto avaliação do/a Candidato/a</t>
  </si>
  <si>
    <t>Avaliação do Júri</t>
  </si>
  <si>
    <t>XIII</t>
  </si>
  <si>
    <t>Coluna X a XIII a preencher pelo Júri</t>
  </si>
  <si>
    <r>
      <t xml:space="preserve">Membro de Júris de provas de </t>
    </r>
    <r>
      <rPr>
        <sz val="8"/>
        <rFont val="Arial"/>
        <family val="2"/>
      </rPr>
      <t>Dissertação/Projeto/Estágio</t>
    </r>
    <r>
      <rPr>
        <sz val="8"/>
        <color theme="1"/>
        <rFont val="Arial"/>
        <family val="2"/>
      </rPr>
      <t xml:space="preserve">  de Mestrado (não acumulável com </t>
    </r>
    <r>
      <rPr>
        <sz val="8"/>
        <rFont val="Arial"/>
        <family val="2"/>
      </rPr>
      <t>arguente</t>
    </r>
    <r>
      <rPr>
        <sz val="8"/>
        <color theme="1"/>
        <rFont val="Arial"/>
        <family val="2"/>
      </rPr>
      <t>)</t>
    </r>
  </si>
  <si>
    <r>
      <t xml:space="preserve">1,5 pts por </t>
    </r>
    <r>
      <rPr>
        <b/>
        <sz val="8"/>
        <color theme="9" tint="-0.24997000396251678"/>
        <rFont val="Arial"/>
        <family val="2"/>
      </rPr>
      <t>coordenaçao de  UC</t>
    </r>
    <r>
      <rPr>
        <sz val="8"/>
        <color theme="9" tint="-0.24997000396251678"/>
        <rFont val="Arial"/>
        <family val="2"/>
      </rPr>
      <t xml:space="preserve"> </t>
    </r>
  </si>
  <si>
    <r>
      <t xml:space="preserve">Presidencia e/ou Vogal de Júri de concursos (mesas de voto, concursos de carreira docente, contratação de docentes a tempo parcial, júris de carreira de investigação, </t>
    </r>
    <r>
      <rPr>
        <sz val="8"/>
        <color theme="9" tint="-0.24997000396251678"/>
        <rFont val="Arial"/>
        <family val="2"/>
      </rPr>
      <t>j</t>
    </r>
    <r>
      <rPr>
        <b/>
        <sz val="8"/>
        <color theme="9" tint="-0.24997000396251678"/>
        <rFont val="Arial"/>
        <family val="2"/>
      </rPr>
      <t>úris de contratação de investigadores com contrato de trabalho a termo resolutivo incerto</t>
    </r>
    <r>
      <rPr>
        <b/>
        <sz val="8"/>
        <color theme="1"/>
        <rFont val="Arial"/>
        <family val="2"/>
      </rPr>
      <t>,</t>
    </r>
    <r>
      <rPr>
        <sz val="8"/>
        <color theme="1"/>
        <rFont val="Arial"/>
        <family val="2"/>
      </rPr>
      <t xml:space="preserve"> júris de atribuição de bolsas de investigação, atribuição de bolsas aquisição de bens e serviços e concursos pedagógicos)</t>
    </r>
  </si>
  <si>
    <t>(a) Não preencher</t>
  </si>
  <si>
    <t xml:space="preserve">(b) Colocar na coluna I o valor correspondente ao primeiro parâmetro e na coluna J, o valor correspondente ao segundo parâmetro </t>
  </si>
  <si>
    <t>(a)</t>
  </si>
  <si>
    <t>VI</t>
  </si>
  <si>
    <t>XI</t>
  </si>
  <si>
    <t xml:space="preserve">3- A identificação dos anexos deve ser feita de acordo com o que está definido no ponto 9.3.1.4. do Edital do concurso </t>
  </si>
  <si>
    <r>
      <t xml:space="preserve">3 pts por cargo + 2 pts por ano </t>
    </r>
    <r>
      <rPr>
        <b/>
        <vertAlign val="superscript"/>
        <sz val="8"/>
        <color theme="1"/>
        <rFont val="Arial"/>
        <family val="2"/>
      </rPr>
      <t>(b)</t>
    </r>
  </si>
  <si>
    <r>
      <t xml:space="preserve">2 pts por cargo + 1 pts por ano </t>
    </r>
    <r>
      <rPr>
        <b/>
        <vertAlign val="superscript"/>
        <sz val="8"/>
        <color theme="1"/>
        <rFont val="Arial"/>
        <family val="2"/>
      </rPr>
      <t>(b)</t>
    </r>
  </si>
  <si>
    <r>
      <t xml:space="preserve">1,5 pts por comissão + 1 pts por ano </t>
    </r>
    <r>
      <rPr>
        <b/>
        <vertAlign val="superscript"/>
        <sz val="8"/>
        <color theme="1"/>
        <rFont val="Arial"/>
        <family val="2"/>
      </rPr>
      <t>(b)</t>
    </r>
  </si>
  <si>
    <r>
      <t xml:space="preserve">1 pts por comissão + 0,5 pts por ano </t>
    </r>
    <r>
      <rPr>
        <b/>
        <vertAlign val="superscript"/>
        <sz val="8"/>
        <color theme="1"/>
        <rFont val="Arial"/>
        <family val="2"/>
      </rPr>
      <t>(b)</t>
    </r>
  </si>
  <si>
    <r>
      <t xml:space="preserve">8 pts por cargo + 3,5 pts por ano </t>
    </r>
    <r>
      <rPr>
        <b/>
        <vertAlign val="superscript"/>
        <sz val="8"/>
        <color theme="1"/>
        <rFont val="Arial"/>
        <family val="2"/>
      </rPr>
      <t>(b)</t>
    </r>
  </si>
  <si>
    <r>
      <t xml:space="preserve">6 pts por cargo + 3 pts por ano </t>
    </r>
    <r>
      <rPr>
        <b/>
        <vertAlign val="superscript"/>
        <sz val="8"/>
        <color theme="1"/>
        <rFont val="Arial"/>
        <family val="2"/>
      </rPr>
      <t>(b)</t>
    </r>
  </si>
  <si>
    <r>
      <t xml:space="preserve">4 pts por cargo + 2,5 pts por ano </t>
    </r>
    <r>
      <rPr>
        <b/>
        <vertAlign val="superscript"/>
        <sz val="8"/>
        <color theme="1"/>
        <rFont val="Arial"/>
        <family val="2"/>
      </rPr>
      <t>(b)</t>
    </r>
  </si>
  <si>
    <r>
      <t xml:space="preserve">0,2 pts por membro x n.º anos </t>
    </r>
    <r>
      <rPr>
        <b/>
        <vertAlign val="superscript"/>
        <sz val="8"/>
        <color theme="1"/>
        <rFont val="Arial"/>
        <family val="2"/>
      </rPr>
      <t>(b)</t>
    </r>
  </si>
  <si>
    <r>
      <t xml:space="preserve">2,5 pts por membro x n.º anos </t>
    </r>
    <r>
      <rPr>
        <b/>
        <vertAlign val="superscript"/>
        <sz val="8"/>
        <color theme="1"/>
        <rFont val="Arial"/>
        <family val="2"/>
      </rPr>
      <t>(b)</t>
    </r>
  </si>
  <si>
    <r>
      <t>1,5 pts por membro x n.º anos</t>
    </r>
    <r>
      <rPr>
        <b/>
        <sz val="8"/>
        <color theme="1"/>
        <rFont val="Arial"/>
        <family val="2"/>
      </rPr>
      <t xml:space="preserve"> </t>
    </r>
    <r>
      <rPr>
        <b/>
        <vertAlign val="superscript"/>
        <sz val="8"/>
        <color theme="1"/>
        <rFont val="Arial"/>
        <family val="2"/>
      </rPr>
      <t>(b)</t>
    </r>
  </si>
  <si>
    <t>2- Os/as candidatos/as apenas preenchem os dados dos separadores 2 e 3. No separador 3 devem preencher apenas as colunas VI - Nº (ou fracção) de elementos a pontuar (colocar apenas números), VII com pontuação total  e IX - Identificação do(s) Anexo(s) comprovativo(s)</t>
  </si>
  <si>
    <t>4- O formulário deve ser entregue em duas versões: uma em excel, editável, e outra em pdf,  assinada conforme especificado no ponto 9.3.2.2. do Edital do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</si>
</sst>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1"/>
      <color theme="1"/>
      <name val="Aptos Narrow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Aptos Narrow"/>
      <family val="2"/>
      <scheme val="minor"/>
    </font>
    <font>
      <b/>
      <u val="single"/>
      <sz val="12"/>
      <color theme="1"/>
      <name val="Aptos Narrow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theme="1"/>
      <name val="Aptos Narrow"/>
      <family val="2"/>
      <scheme val="minor"/>
    </font>
    <font>
      <sz val="10"/>
      <color indexed="8"/>
      <name val="Calibri"/>
      <family val="2"/>
    </font>
    <font>
      <b/>
      <sz val="10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8"/>
      <color theme="9" tint="-0.24997000396251678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ptos Narrow"/>
      <family val="2"/>
      <scheme val="minor"/>
    </font>
    <font>
      <sz val="9"/>
      <name val="Arial"/>
      <family val="2"/>
    </font>
    <font>
      <sz val="9"/>
      <name val="Aptos Narrow"/>
      <family val="2"/>
      <scheme val="minor"/>
    </font>
    <font>
      <b/>
      <sz val="8"/>
      <color theme="9" tint="-0.24997000396251678"/>
      <name val="Arial"/>
      <family val="2"/>
    </font>
    <font>
      <b/>
      <sz val="10"/>
      <name val="Aptos Narrow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ptos Narrow"/>
      <family val="2"/>
      <scheme val="minor"/>
    </font>
    <font>
      <sz val="10"/>
      <name val="Aptos Narrow"/>
      <family val="2"/>
      <scheme val="minor"/>
    </font>
    <font>
      <b/>
      <vertAlign val="superscript"/>
      <sz val="8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0E6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0">
    <xf numFmtId="0" fontId="0" fillId="0" borderId="0" xfId="0"/>
    <xf numFmtId="0" fontId="11" fillId="2" borderId="0" xfId="0" applyFont="1" applyFill="1" applyAlignment="1">
      <alignment horizontal="center" vertical="center" wrapText="1"/>
    </xf>
    <xf numFmtId="0" fontId="13" fillId="3" borderId="0" xfId="0" applyFont="1" applyFill="1"/>
    <xf numFmtId="0" fontId="14" fillId="3" borderId="0" xfId="0" applyFont="1" applyFill="1" applyAlignment="1">
      <alignment wrapText="1"/>
    </xf>
    <xf numFmtId="0" fontId="15" fillId="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5" fillId="3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6" fillId="8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5" fillId="9" borderId="1" xfId="0" applyFont="1" applyFill="1" applyBorder="1" applyAlignment="1">
      <alignment horizontal="left" vertical="center"/>
    </xf>
    <xf numFmtId="0" fontId="18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right" vertical="center"/>
    </xf>
    <xf numFmtId="0" fontId="15" fillId="10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11" borderId="1" xfId="0" applyFont="1" applyFill="1" applyBorder="1"/>
    <xf numFmtId="0" fontId="7" fillId="2" borderId="0" xfId="0" applyFont="1" applyFill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7" fillId="2" borderId="0" xfId="0" applyFont="1" applyFill="1" applyAlignment="1">
      <alignment horizontal="left" vertical="center"/>
    </xf>
    <xf numFmtId="164" fontId="7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right" vertical="center"/>
    </xf>
    <xf numFmtId="0" fontId="7" fillId="11" borderId="1" xfId="0" applyFont="1" applyFill="1" applyBorder="1" applyAlignment="1">
      <alignment horizontal="right" vertical="center"/>
    </xf>
    <xf numFmtId="0" fontId="5" fillId="11" borderId="1" xfId="0" applyFont="1" applyFill="1" applyBorder="1" applyAlignment="1">
      <alignment vertical="center"/>
    </xf>
    <xf numFmtId="0" fontId="20" fillId="12" borderId="0" xfId="0" applyFont="1" applyFill="1" applyAlignment="1">
      <alignment horizontal="right" vertical="center"/>
    </xf>
    <xf numFmtId="0" fontId="21" fillId="0" borderId="0" xfId="0" applyFont="1"/>
    <xf numFmtId="0" fontId="20" fillId="12" borderId="0" xfId="0" applyFont="1" applyFill="1" applyAlignment="1">
      <alignment horizontal="center" vertical="center"/>
    </xf>
    <xf numFmtId="0" fontId="22" fillId="12" borderId="0" xfId="0" applyFont="1" applyFill="1" applyAlignment="1">
      <alignment horizontal="center" vertical="center"/>
    </xf>
    <xf numFmtId="0" fontId="22" fillId="12" borderId="0" xfId="0" applyFont="1" applyFill="1" applyAlignment="1">
      <alignment vertical="center"/>
    </xf>
    <xf numFmtId="0" fontId="19" fillId="12" borderId="0" xfId="0" applyFont="1" applyFill="1" applyAlignment="1">
      <alignment horizontal="center" vertical="center"/>
    </xf>
    <xf numFmtId="0" fontId="23" fillId="12" borderId="0" xfId="0" applyFont="1" applyFill="1"/>
    <xf numFmtId="0" fontId="23" fillId="0" borderId="0" xfId="0" applyFont="1"/>
    <xf numFmtId="0" fontId="5" fillId="8" borderId="5" xfId="0" applyFont="1" applyFill="1" applyBorder="1" applyAlignment="1">
      <alignment horizontal="center" vertical="center" textRotation="90" wrapText="1"/>
    </xf>
    <xf numFmtId="0" fontId="22" fillId="2" borderId="0" xfId="0" applyFont="1" applyFill="1" applyAlignment="1">
      <alignment vertical="center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center" vertical="center"/>
    </xf>
    <xf numFmtId="0" fontId="5" fillId="11" borderId="3" xfId="0" applyFont="1" applyFill="1" applyBorder="1" applyAlignment="1">
      <alignment vertical="center"/>
    </xf>
    <xf numFmtId="0" fontId="13" fillId="11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left" vertical="center"/>
    </xf>
    <xf numFmtId="0" fontId="27" fillId="13" borderId="1" xfId="0" applyFont="1" applyFill="1" applyBorder="1" applyAlignment="1">
      <alignment horizontal="center" vertical="center"/>
    </xf>
    <xf numFmtId="0" fontId="27" fillId="13" borderId="6" xfId="0" applyFont="1" applyFill="1" applyBorder="1" applyAlignment="1">
      <alignment horizontal="center" vertical="center"/>
    </xf>
    <xf numFmtId="0" fontId="27" fillId="13" borderId="6" xfId="0" applyFont="1" applyFill="1" applyBorder="1" applyAlignment="1">
      <alignment horizontal="left" vertical="center"/>
    </xf>
    <xf numFmtId="0" fontId="27" fillId="1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6" fillId="13" borderId="2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left" vertical="center"/>
    </xf>
    <xf numFmtId="0" fontId="27" fillId="13" borderId="2" xfId="0" applyFont="1" applyFill="1" applyBorder="1" applyAlignment="1">
      <alignment horizontal="center" vertical="center"/>
    </xf>
    <xf numFmtId="0" fontId="27" fillId="13" borderId="0" xfId="0" applyFont="1" applyFill="1" applyAlignment="1">
      <alignment horizontal="right" vertical="center"/>
    </xf>
    <xf numFmtId="0" fontId="27" fillId="13" borderId="0" xfId="0" applyFont="1" applyFill="1" applyAlignment="1">
      <alignment horizontal="center" vertical="center"/>
    </xf>
    <xf numFmtId="0" fontId="27" fillId="13" borderId="0" xfId="0" applyFont="1" applyFill="1" applyAlignment="1">
      <alignment horizontal="left" vertical="center"/>
    </xf>
    <xf numFmtId="0" fontId="27" fillId="13" borderId="1" xfId="0" applyFont="1" applyFill="1" applyBorder="1" applyAlignment="1">
      <alignment horizontal="right" vertical="center"/>
    </xf>
    <xf numFmtId="0" fontId="27" fillId="13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5" fillId="10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27" fillId="13" borderId="6" xfId="0" applyFont="1" applyFill="1" applyBorder="1" applyAlignment="1" applyProtection="1">
      <alignment horizontal="center" vertical="center"/>
      <protection locked="0"/>
    </xf>
    <xf numFmtId="0" fontId="27" fillId="13" borderId="0" xfId="0" applyFont="1" applyFill="1" applyAlignment="1" applyProtection="1">
      <alignment horizontal="center" vertical="center"/>
      <protection locked="0"/>
    </xf>
    <xf numFmtId="0" fontId="27" fillId="13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8" fillId="1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protection locked="0"/>
    </xf>
    <xf numFmtId="0" fontId="15" fillId="10" borderId="1" xfId="0" applyFont="1" applyFill="1" applyBorder="1" applyProtection="1">
      <protection locked="0"/>
    </xf>
    <xf numFmtId="0" fontId="27" fillId="13" borderId="6" xfId="0" applyFont="1" applyFill="1" applyBorder="1" applyAlignment="1" applyProtection="1">
      <alignment horizontal="left" vertical="center"/>
      <protection locked="0"/>
    </xf>
    <xf numFmtId="0" fontId="27" fillId="13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1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3" fillId="5" borderId="7" xfId="0" applyFont="1" applyFill="1" applyBorder="1" applyAlignment="1" applyProtection="1">
      <alignment horizontal="left" vertical="center" wrapText="1"/>
      <protection locked="0"/>
    </xf>
    <xf numFmtId="0" fontId="13" fillId="5" borderId="6" xfId="0" applyFont="1" applyFill="1" applyBorder="1" applyAlignment="1" applyProtection="1">
      <alignment horizontal="left" vertical="center" wrapText="1"/>
      <protection locked="0"/>
    </xf>
    <xf numFmtId="0" fontId="13" fillId="5" borderId="8" xfId="0" applyFont="1" applyFill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3" fillId="9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13" borderId="7" xfId="0" applyFont="1" applyFill="1" applyBorder="1" applyAlignment="1">
      <alignment horizontal="right" vertical="center"/>
    </xf>
    <xf numFmtId="0" fontId="27" fillId="13" borderId="6" xfId="0" applyFont="1" applyFill="1" applyBorder="1" applyAlignment="1">
      <alignment horizontal="right" vertical="center"/>
    </xf>
    <xf numFmtId="0" fontId="27" fillId="13" borderId="8" xfId="0" applyFont="1" applyFill="1" applyBorder="1" applyAlignment="1">
      <alignment horizontal="right" vertical="center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8" borderId="1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14" borderId="0" xfId="0" applyFont="1" applyFill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right" vertical="center"/>
    </xf>
    <xf numFmtId="0" fontId="20" fillId="12" borderId="0" xfId="0" applyFont="1" applyFill="1" applyAlignment="1">
      <alignment horizontal="right" vertical="center"/>
    </xf>
    <xf numFmtId="0" fontId="13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textRotation="90" wrapText="1"/>
    </xf>
    <xf numFmtId="0" fontId="5" fillId="8" borderId="5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6</xdr:row>
      <xdr:rowOff>0</xdr:rowOff>
    </xdr:from>
    <xdr:to>
      <xdr:col>2</xdr:col>
      <xdr:colOff>152400</xdr:colOff>
      <xdr:row>6</xdr:row>
      <xdr:rowOff>352425</xdr:rowOff>
    </xdr:to>
    <xdr:pic>
      <xdr:nvPicPr>
        <xdr:cNvPr id="4" name="Imagem 3" descr="IPS" hidden="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266825"/>
          <a:ext cx="12192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847725</xdr:colOff>
      <xdr:row>15</xdr:row>
      <xdr:rowOff>152400</xdr:rowOff>
    </xdr:to>
    <xdr:pic>
      <xdr:nvPicPr>
        <xdr:cNvPr id="5" name="Imagem 4" descr="IPS" hidden="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5050" y="4743450"/>
          <a:ext cx="847725" cy="15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85054-B467-4427-9788-E21DE38B5377}">
  <dimension ref="A1:P16"/>
  <sheetViews>
    <sheetView tabSelected="1" workbookViewId="0" topLeftCell="A1">
      <selection activeCell="R18" sqref="R18"/>
    </sheetView>
  </sheetViews>
  <sheetFormatPr defaultColWidth="8.796875" defaultRowHeight="14.25"/>
  <sheetData>
    <row r="1" spans="1:16" ht="18.75">
      <c r="A1" s="132" t="s">
        <v>169</v>
      </c>
      <c r="B1" s="132"/>
      <c r="C1" s="132"/>
      <c r="D1" s="132"/>
      <c r="E1" s="132"/>
      <c r="F1" s="132"/>
      <c r="G1" s="132"/>
      <c r="H1" s="132"/>
      <c r="I1" s="132"/>
      <c r="J1" s="12"/>
      <c r="K1" s="12"/>
      <c r="L1" s="12"/>
      <c r="M1" s="12"/>
      <c r="N1" s="12"/>
      <c r="O1" s="12"/>
      <c r="P1" s="12"/>
    </row>
    <row r="2" spans="1:16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>
      <c r="A3" s="133" t="s">
        <v>170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>
      <c r="A4" s="12"/>
      <c r="B4" s="133" t="s">
        <v>173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14.25">
      <c r="A5" s="12"/>
      <c r="B5" s="133" t="s">
        <v>174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ht="14.25">
      <c r="A6" s="12"/>
      <c r="B6" s="133" t="s">
        <v>171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4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4.25">
      <c r="A8" s="131" t="s">
        <v>223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</row>
    <row r="9" spans="1:16" ht="14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</row>
    <row r="10" spans="1:16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4.25">
      <c r="A11" s="129" t="s">
        <v>212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1:16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4.25">
      <c r="A13" s="130" t="s">
        <v>224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</row>
    <row r="14" spans="1:16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4.25">
      <c r="A15" s="131" t="s">
        <v>172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1:16" ht="14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</row>
  </sheetData>
  <mergeCells count="9">
    <mergeCell ref="A11:P11"/>
    <mergeCell ref="A13:P13"/>
    <mergeCell ref="A15:P16"/>
    <mergeCell ref="A1:I1"/>
    <mergeCell ref="A3:P3"/>
    <mergeCell ref="B5:P5"/>
    <mergeCell ref="B4:P4"/>
    <mergeCell ref="B6:P6"/>
    <mergeCell ref="A8:P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B6BAD-964B-4D7A-A9BA-0D6F9BABACDF}">
  <dimension ref="B2:Y35"/>
  <sheetViews>
    <sheetView workbookViewId="0" topLeftCell="A9">
      <selection activeCell="C44" sqref="C44"/>
    </sheetView>
  </sheetViews>
  <sheetFormatPr defaultColWidth="8.796875" defaultRowHeight="14.25"/>
  <cols>
    <col min="2" max="2" width="41.59765625" style="0" bestFit="1" customWidth="1"/>
    <col min="18" max="18" width="19" style="0" customWidth="1"/>
  </cols>
  <sheetData>
    <row r="2" spans="2:9" ht="18.75">
      <c r="B2" s="134" t="s">
        <v>147</v>
      </c>
      <c r="C2" s="134"/>
      <c r="D2" s="134"/>
      <c r="E2" s="134"/>
      <c r="F2" s="134"/>
      <c r="G2" s="134"/>
      <c r="H2" s="134"/>
      <c r="I2" s="134"/>
    </row>
    <row r="3" spans="3:9" ht="15.75">
      <c r="C3" s="135"/>
      <c r="D3" s="135"/>
      <c r="E3" s="135"/>
      <c r="F3" s="135"/>
      <c r="G3" s="135"/>
      <c r="H3" s="135"/>
      <c r="I3" s="135"/>
    </row>
    <row r="4" spans="3:9" ht="15.75">
      <c r="C4" s="1"/>
      <c r="D4" s="1"/>
      <c r="E4" s="1"/>
      <c r="F4" s="1"/>
      <c r="G4" s="1"/>
      <c r="H4" s="1"/>
      <c r="I4" s="1"/>
    </row>
    <row r="5" spans="3:9" ht="14.25">
      <c r="C5" s="136"/>
      <c r="D5" s="136"/>
      <c r="E5" s="136"/>
      <c r="F5" s="136"/>
      <c r="G5" s="2"/>
      <c r="H5" s="2"/>
      <c r="I5" s="2"/>
    </row>
    <row r="6" spans="3:9" ht="14.25">
      <c r="C6" s="3"/>
      <c r="D6" s="3"/>
      <c r="E6" s="2"/>
      <c r="F6" s="2"/>
      <c r="G6" s="2"/>
      <c r="H6" s="2"/>
      <c r="I6" s="2"/>
    </row>
    <row r="7" spans="2:9" ht="14.25">
      <c r="B7" s="4" t="s">
        <v>148</v>
      </c>
      <c r="C7" s="137"/>
      <c r="D7" s="138"/>
      <c r="E7" s="138"/>
      <c r="F7" s="138"/>
      <c r="G7" s="138"/>
      <c r="H7" s="138"/>
      <c r="I7" s="139"/>
    </row>
    <row r="8" spans="2:9" ht="14.25">
      <c r="B8" s="5"/>
      <c r="C8" s="6"/>
      <c r="D8" s="6"/>
      <c r="E8" s="6"/>
      <c r="F8" s="6"/>
      <c r="G8" s="6"/>
      <c r="H8" s="6"/>
      <c r="I8" s="6"/>
    </row>
    <row r="9" spans="2:9" ht="14.25">
      <c r="B9" s="4" t="s">
        <v>149</v>
      </c>
      <c r="C9" s="140"/>
      <c r="D9" s="140"/>
      <c r="E9" s="140"/>
      <c r="F9" s="140"/>
      <c r="G9" s="140"/>
      <c r="H9" s="140"/>
      <c r="I9" s="140"/>
    </row>
    <row r="10" spans="2:9" ht="14.25">
      <c r="B10" s="5"/>
      <c r="C10" s="6"/>
      <c r="D10" s="6"/>
      <c r="E10" s="6"/>
      <c r="F10" s="6"/>
      <c r="G10" s="6"/>
      <c r="H10" s="6"/>
      <c r="I10" s="6"/>
    </row>
    <row r="11" spans="2:9" ht="14.25">
      <c r="B11" s="4" t="s">
        <v>150</v>
      </c>
      <c r="C11" s="141"/>
      <c r="D11" s="141"/>
      <c r="E11" s="141"/>
      <c r="F11" s="141"/>
      <c r="G11" s="141"/>
      <c r="H11" s="141"/>
      <c r="I11" s="141"/>
    </row>
    <row r="12" spans="2:9" ht="14.25">
      <c r="B12" s="4"/>
      <c r="C12" s="6"/>
      <c r="D12" s="6"/>
      <c r="E12" s="6"/>
      <c r="F12" s="6"/>
      <c r="G12" s="6"/>
      <c r="H12" s="6"/>
      <c r="I12" s="6"/>
    </row>
    <row r="13" spans="2:9" ht="14.25">
      <c r="B13" s="4" t="s">
        <v>151</v>
      </c>
      <c r="C13" s="141"/>
      <c r="D13" s="141"/>
      <c r="E13" s="141"/>
      <c r="F13" s="141"/>
      <c r="G13" s="141"/>
      <c r="H13" s="6"/>
      <c r="I13" s="6"/>
    </row>
    <row r="14" spans="2:9" ht="14.25">
      <c r="B14" s="4"/>
      <c r="C14" s="6"/>
      <c r="D14" s="6"/>
      <c r="E14" s="6"/>
      <c r="F14" s="6"/>
      <c r="G14" s="6"/>
      <c r="H14" s="6"/>
      <c r="I14" s="6"/>
    </row>
    <row r="15" spans="2:9" ht="14.25">
      <c r="B15" s="4" t="s">
        <v>152</v>
      </c>
      <c r="C15" s="141"/>
      <c r="D15" s="141"/>
      <c r="E15" s="141"/>
      <c r="F15" s="141"/>
      <c r="G15" s="141"/>
      <c r="H15" s="6"/>
      <c r="I15" s="6"/>
    </row>
    <row r="16" spans="2:9" ht="14.25">
      <c r="B16" s="4"/>
      <c r="C16" s="6"/>
      <c r="D16" s="6"/>
      <c r="E16" s="6"/>
      <c r="F16" s="6"/>
      <c r="G16" s="6"/>
      <c r="H16" s="6"/>
      <c r="I16" s="6"/>
    </row>
    <row r="17" spans="2:9" ht="14.25">
      <c r="B17" s="4" t="s">
        <v>153</v>
      </c>
      <c r="C17" s="141"/>
      <c r="D17" s="141"/>
      <c r="E17" s="141"/>
      <c r="F17" s="6"/>
      <c r="G17" s="6"/>
      <c r="H17" s="6"/>
      <c r="I17" s="6"/>
    </row>
    <row r="18" spans="2:9" ht="14.25">
      <c r="B18" s="4"/>
      <c r="C18" s="6"/>
      <c r="D18" s="6"/>
      <c r="E18" s="6"/>
      <c r="F18" s="6"/>
      <c r="G18" s="6"/>
      <c r="H18" s="6"/>
      <c r="I18" s="6"/>
    </row>
    <row r="19" spans="2:9" ht="14.25">
      <c r="B19" s="4" t="s">
        <v>154</v>
      </c>
      <c r="C19" s="141"/>
      <c r="D19" s="141"/>
      <c r="E19" s="141"/>
      <c r="F19" s="6"/>
      <c r="G19" s="6"/>
      <c r="H19" s="6"/>
      <c r="I19" s="6"/>
    </row>
    <row r="20" spans="3:9" ht="14.25">
      <c r="C20" s="7"/>
      <c r="D20" s="7"/>
      <c r="E20" s="7"/>
      <c r="F20" s="7"/>
      <c r="G20" s="7"/>
      <c r="H20" s="7"/>
      <c r="I20" s="7"/>
    </row>
    <row r="23" spans="2:4" ht="14.25">
      <c r="B23" s="4" t="s">
        <v>155</v>
      </c>
      <c r="C23" s="8"/>
      <c r="D23" s="8"/>
    </row>
    <row r="24" spans="3:25" ht="15.75">
      <c r="C24" s="143" t="s">
        <v>156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2" t="s">
        <v>157</v>
      </c>
      <c r="R24" s="142"/>
      <c r="S24" s="142"/>
      <c r="T24" s="142"/>
      <c r="U24" s="142"/>
      <c r="V24" s="142"/>
      <c r="W24" s="142"/>
      <c r="X24" s="142"/>
      <c r="Y24" s="142"/>
    </row>
    <row r="25" spans="3:25" ht="31.7" customHeight="1">
      <c r="C25" s="143" t="s">
        <v>158</v>
      </c>
      <c r="D25" s="143"/>
      <c r="E25" s="143"/>
      <c r="F25" s="143" t="s">
        <v>159</v>
      </c>
      <c r="G25" s="143"/>
      <c r="H25" s="143"/>
      <c r="I25" s="143" t="s">
        <v>160</v>
      </c>
      <c r="J25" s="143"/>
      <c r="K25" s="143"/>
      <c r="L25" s="143"/>
      <c r="M25" s="9" t="s">
        <v>161</v>
      </c>
      <c r="N25" s="143" t="s">
        <v>162</v>
      </c>
      <c r="O25" s="143"/>
      <c r="P25" s="143"/>
      <c r="Q25" s="144" t="s">
        <v>163</v>
      </c>
      <c r="R25" s="144"/>
      <c r="S25" s="144" t="s">
        <v>164</v>
      </c>
      <c r="T25" s="144"/>
      <c r="U25" s="144"/>
      <c r="V25" s="144"/>
      <c r="W25" s="144"/>
      <c r="X25" s="144"/>
      <c r="Y25" s="144"/>
    </row>
    <row r="27" spans="2:25" ht="14.25">
      <c r="B27" s="10" t="s">
        <v>165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1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ht="14.25">
      <c r="B28" s="5"/>
    </row>
    <row r="29" spans="2:25" ht="14.25">
      <c r="B29" s="10" t="s">
        <v>166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1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</row>
    <row r="30" ht="14.25">
      <c r="B30" s="5"/>
    </row>
    <row r="31" spans="2:25" ht="14.25">
      <c r="B31" s="10" t="s">
        <v>167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1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ht="14.25">
      <c r="B32" s="5"/>
    </row>
    <row r="33" spans="2:25" ht="14.25">
      <c r="B33" s="10" t="s">
        <v>168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1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</row>
    <row r="34" ht="14.25">
      <c r="B34" s="5"/>
    </row>
    <row r="35" ht="14.25">
      <c r="B35" s="5"/>
    </row>
  </sheetData>
  <mergeCells count="42">
    <mergeCell ref="S33:Y33"/>
    <mergeCell ref="C31:E31"/>
    <mergeCell ref="F31:H31"/>
    <mergeCell ref="I31:L31"/>
    <mergeCell ref="N31:P31"/>
    <mergeCell ref="Q31:R31"/>
    <mergeCell ref="S31:Y31"/>
    <mergeCell ref="C33:E33"/>
    <mergeCell ref="F33:H33"/>
    <mergeCell ref="I33:L33"/>
    <mergeCell ref="N33:P33"/>
    <mergeCell ref="Q33:R33"/>
    <mergeCell ref="S29:Y29"/>
    <mergeCell ref="C27:E27"/>
    <mergeCell ref="F27:H27"/>
    <mergeCell ref="I27:L27"/>
    <mergeCell ref="N27:P27"/>
    <mergeCell ref="Q27:R27"/>
    <mergeCell ref="S27:Y27"/>
    <mergeCell ref="C29:E29"/>
    <mergeCell ref="F29:H29"/>
    <mergeCell ref="I29:L29"/>
    <mergeCell ref="N29:P29"/>
    <mergeCell ref="Q29:R29"/>
    <mergeCell ref="Q24:Y24"/>
    <mergeCell ref="C25:E25"/>
    <mergeCell ref="F25:H25"/>
    <mergeCell ref="I25:L25"/>
    <mergeCell ref="N25:P25"/>
    <mergeCell ref="Q25:R25"/>
    <mergeCell ref="S25:Y25"/>
    <mergeCell ref="C24:P24"/>
    <mergeCell ref="C11:I11"/>
    <mergeCell ref="C13:G13"/>
    <mergeCell ref="C15:G15"/>
    <mergeCell ref="C17:E17"/>
    <mergeCell ref="C19:E19"/>
    <mergeCell ref="B2:I2"/>
    <mergeCell ref="C3:I3"/>
    <mergeCell ref="C5:F5"/>
    <mergeCell ref="C7:I7"/>
    <mergeCell ref="C9:I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17789-F7ED-4761-A101-2F01CAE843FB}">
  <sheetPr>
    <pageSetUpPr fitToPage="1"/>
  </sheetPr>
  <dimension ref="A4:R105"/>
  <sheetViews>
    <sheetView zoomScale="80" zoomScaleNormal="80" workbookViewId="0" topLeftCell="A6">
      <selection activeCell="K9" sqref="K9"/>
    </sheetView>
  </sheetViews>
  <sheetFormatPr defaultColWidth="8.8984375" defaultRowHeight="14.25"/>
  <cols>
    <col min="1" max="1" width="2.09765625" style="16" customWidth="1"/>
    <col min="2" max="2" width="11.3984375" style="16" customWidth="1"/>
    <col min="3" max="3" width="12.69921875" style="16" customWidth="1"/>
    <col min="4" max="4" width="25.8984375" style="17" customWidth="1"/>
    <col min="5" max="5" width="12.09765625" style="16" customWidth="1"/>
    <col min="6" max="6" width="64.69921875" style="16" customWidth="1"/>
    <col min="7" max="7" width="26.8984375" style="16" customWidth="1"/>
    <col min="8" max="8" width="14" style="16" customWidth="1"/>
    <col min="9" max="9" width="12.296875" style="16" customWidth="1"/>
    <col min="10" max="10" width="13.8984375" style="18" customWidth="1"/>
    <col min="11" max="11" width="18.09765625" style="16" customWidth="1"/>
    <col min="12" max="12" width="18.09765625" style="18" customWidth="1"/>
    <col min="13" max="13" width="30.69921875" style="16" customWidth="1"/>
    <col min="14" max="14" width="12.296875" style="16" customWidth="1"/>
    <col min="15" max="15" width="13.09765625" style="16" customWidth="1"/>
    <col min="16" max="16" width="20.296875" style="16" customWidth="1"/>
    <col min="17" max="17" width="21" style="16" customWidth="1"/>
    <col min="18" max="18" width="33.3984375" style="16" customWidth="1"/>
    <col min="19" max="16384" width="8.8984375" style="16" customWidth="1"/>
  </cols>
  <sheetData>
    <row r="2" ht="9.75" customHeight="1"/>
    <row r="3" ht="14.25" hidden="1"/>
    <row r="4" spans="2:14" ht="25.7" customHeight="1">
      <c r="B4" s="163"/>
      <c r="C4" s="163"/>
      <c r="D4" s="163"/>
      <c r="E4" s="163"/>
      <c r="F4" s="163"/>
      <c r="G4" s="163"/>
      <c r="H4" s="163"/>
      <c r="I4" s="19"/>
      <c r="N4" s="19"/>
    </row>
    <row r="5" spans="2:18" ht="25.7" customHeight="1">
      <c r="B5" s="169" t="s">
        <v>0</v>
      </c>
      <c r="C5" s="169"/>
      <c r="D5" s="169"/>
      <c r="E5" s="169"/>
      <c r="F5" s="169"/>
      <c r="G5" s="169"/>
      <c r="H5" s="170"/>
      <c r="I5" s="192" t="s">
        <v>184</v>
      </c>
      <c r="J5" s="192"/>
      <c r="K5" s="192"/>
      <c r="L5" s="192"/>
      <c r="M5" s="192"/>
      <c r="N5" s="158" t="s">
        <v>203</v>
      </c>
      <c r="O5" s="187"/>
      <c r="P5" s="187"/>
      <c r="Q5" s="187"/>
      <c r="R5" s="159"/>
    </row>
    <row r="6" spans="2:18" ht="27.75" customHeight="1">
      <c r="B6" s="171"/>
      <c r="C6" s="171"/>
      <c r="D6" s="171"/>
      <c r="E6" s="171"/>
      <c r="F6" s="171"/>
      <c r="G6" s="171"/>
      <c r="H6" s="172"/>
      <c r="I6" s="192"/>
      <c r="J6" s="192"/>
      <c r="K6" s="192"/>
      <c r="L6" s="192"/>
      <c r="M6" s="192"/>
      <c r="N6" s="158" t="s">
        <v>201</v>
      </c>
      <c r="O6" s="187"/>
      <c r="P6" s="187"/>
      <c r="Q6" s="187"/>
      <c r="R6" s="159"/>
    </row>
    <row r="7" spans="1:18" s="27" customFormat="1" ht="51.95" customHeight="1">
      <c r="A7" s="21"/>
      <c r="B7" s="176" t="s">
        <v>177</v>
      </c>
      <c r="C7" s="176" t="s">
        <v>1</v>
      </c>
      <c r="D7" s="23" t="s">
        <v>2</v>
      </c>
      <c r="E7" s="22" t="s">
        <v>179</v>
      </c>
      <c r="F7" s="23" t="s">
        <v>3</v>
      </c>
      <c r="G7" s="23" t="s">
        <v>4</v>
      </c>
      <c r="H7" s="23" t="s">
        <v>5</v>
      </c>
      <c r="I7" s="193" t="s">
        <v>185</v>
      </c>
      <c r="J7" s="193"/>
      <c r="K7" s="24" t="s">
        <v>186</v>
      </c>
      <c r="L7" s="25" t="s">
        <v>187</v>
      </c>
      <c r="M7" s="25" t="s">
        <v>188</v>
      </c>
      <c r="N7" s="152" t="s">
        <v>185</v>
      </c>
      <c r="O7" s="153"/>
      <c r="P7" s="26" t="s">
        <v>186</v>
      </c>
      <c r="Q7" s="26" t="s">
        <v>187</v>
      </c>
      <c r="R7" s="26" t="s">
        <v>200</v>
      </c>
    </row>
    <row r="8" spans="1:18" s="27" customFormat="1" ht="32.45" customHeight="1">
      <c r="A8" s="21"/>
      <c r="B8" s="176"/>
      <c r="C8" s="176"/>
      <c r="D8" s="23" t="s">
        <v>178</v>
      </c>
      <c r="E8" s="22" t="s">
        <v>180</v>
      </c>
      <c r="F8" s="23" t="s">
        <v>181</v>
      </c>
      <c r="G8" s="23" t="s">
        <v>182</v>
      </c>
      <c r="H8" s="23" t="s">
        <v>183</v>
      </c>
      <c r="I8" s="156" t="s">
        <v>210</v>
      </c>
      <c r="J8" s="157"/>
      <c r="K8" s="114" t="s">
        <v>189</v>
      </c>
      <c r="L8" s="114" t="s">
        <v>190</v>
      </c>
      <c r="M8" s="20" t="s">
        <v>191</v>
      </c>
      <c r="N8" s="158" t="s">
        <v>198</v>
      </c>
      <c r="O8" s="159"/>
      <c r="P8" s="28" t="s">
        <v>211</v>
      </c>
      <c r="Q8" s="28" t="s">
        <v>199</v>
      </c>
      <c r="R8" s="28" t="s">
        <v>202</v>
      </c>
    </row>
    <row r="9" spans="1:18" ht="30.4" customHeight="1">
      <c r="A9" s="29"/>
      <c r="B9" s="164" t="s">
        <v>6</v>
      </c>
      <c r="C9" s="165">
        <v>30</v>
      </c>
      <c r="D9" s="160" t="s">
        <v>7</v>
      </c>
      <c r="E9" s="161">
        <v>20</v>
      </c>
      <c r="F9" s="32" t="s">
        <v>143</v>
      </c>
      <c r="G9" s="33" t="s">
        <v>8</v>
      </c>
      <c r="H9" s="33" t="s">
        <v>9</v>
      </c>
      <c r="I9" s="34" t="s">
        <v>209</v>
      </c>
      <c r="J9" s="115"/>
      <c r="K9" s="116"/>
      <c r="L9" s="36">
        <f>K9</f>
        <v>0</v>
      </c>
      <c r="M9" s="125"/>
      <c r="N9" s="71"/>
      <c r="O9" s="35"/>
      <c r="P9" s="38">
        <f>O9*3</f>
        <v>0</v>
      </c>
      <c r="Q9" s="39">
        <f>P9</f>
        <v>0</v>
      </c>
      <c r="R9" s="37"/>
    </row>
    <row r="10" spans="1:18" ht="30.4" customHeight="1">
      <c r="A10" s="29"/>
      <c r="B10" s="164"/>
      <c r="C10" s="165"/>
      <c r="D10" s="160"/>
      <c r="E10" s="161"/>
      <c r="F10" s="32" t="s">
        <v>145</v>
      </c>
      <c r="G10" s="33" t="s">
        <v>10</v>
      </c>
      <c r="H10" s="166" t="s">
        <v>11</v>
      </c>
      <c r="I10" s="34" t="s">
        <v>209</v>
      </c>
      <c r="J10" s="115"/>
      <c r="K10" s="116"/>
      <c r="L10" s="175">
        <f>IF(SUM(K10+K11)&gt;=5,5,SUM(K10+K11))</f>
        <v>0</v>
      </c>
      <c r="M10" s="125"/>
      <c r="N10" s="71"/>
      <c r="O10" s="35"/>
      <c r="P10" s="38">
        <f>O10*1</f>
        <v>0</v>
      </c>
      <c r="Q10" s="188">
        <f>IF(SUM(P10+P11)&gt;=5,5,SUM(P10+P11))</f>
        <v>0</v>
      </c>
      <c r="R10" s="37"/>
    </row>
    <row r="11" spans="1:18" ht="30.4" customHeight="1">
      <c r="A11" s="29"/>
      <c r="B11" s="164"/>
      <c r="C11" s="165"/>
      <c r="D11" s="160"/>
      <c r="E11" s="161"/>
      <c r="F11" s="40" t="s">
        <v>144</v>
      </c>
      <c r="G11" s="33" t="s">
        <v>12</v>
      </c>
      <c r="H11" s="166"/>
      <c r="I11" s="34" t="s">
        <v>209</v>
      </c>
      <c r="J11" s="117"/>
      <c r="K11" s="116"/>
      <c r="L11" s="175"/>
      <c r="M11" s="125"/>
      <c r="N11" s="71"/>
      <c r="O11" s="41"/>
      <c r="P11" s="38">
        <f>O11*0.5</f>
        <v>0</v>
      </c>
      <c r="Q11" s="188"/>
      <c r="R11" s="37"/>
    </row>
    <row r="12" spans="1:18" s="49" customFormat="1" ht="17.45" customHeight="1">
      <c r="A12" s="42"/>
      <c r="B12" s="164"/>
      <c r="C12" s="165"/>
      <c r="D12" s="43"/>
      <c r="E12" s="34"/>
      <c r="F12" s="34"/>
      <c r="G12" s="44"/>
      <c r="H12" s="45" t="s">
        <v>192</v>
      </c>
      <c r="I12" s="46"/>
      <c r="J12" s="118"/>
      <c r="K12" s="118"/>
      <c r="L12" s="46">
        <f>IF(SUM(L9:L11)&gt;=20,20,SUM(L9:L11))</f>
        <v>0</v>
      </c>
      <c r="M12" s="126"/>
      <c r="N12" s="74"/>
      <c r="O12" s="47"/>
      <c r="P12" s="47"/>
      <c r="Q12" s="47">
        <f>IF(SUM(Q9:Q11)&gt;=20,20,SUM(Q9:Q11))</f>
        <v>0</v>
      </c>
      <c r="R12" s="48"/>
    </row>
    <row r="13" spans="1:18" ht="27" customHeight="1">
      <c r="A13" s="29"/>
      <c r="B13" s="164"/>
      <c r="C13" s="165"/>
      <c r="D13" s="160" t="s">
        <v>13</v>
      </c>
      <c r="E13" s="161">
        <v>15</v>
      </c>
      <c r="F13" s="50" t="s">
        <v>146</v>
      </c>
      <c r="G13" s="33" t="s">
        <v>14</v>
      </c>
      <c r="H13" s="33" t="s">
        <v>9</v>
      </c>
      <c r="I13" s="34" t="s">
        <v>209</v>
      </c>
      <c r="J13" s="117"/>
      <c r="K13" s="119"/>
      <c r="L13" s="36">
        <f>K13</f>
        <v>0</v>
      </c>
      <c r="M13" s="125"/>
      <c r="N13" s="71"/>
      <c r="O13" s="41"/>
      <c r="P13" s="39">
        <f>O13*2</f>
        <v>0</v>
      </c>
      <c r="Q13" s="39">
        <f>P13</f>
        <v>0</v>
      </c>
      <c r="R13" s="37"/>
    </row>
    <row r="14" spans="1:18" ht="27" customHeight="1">
      <c r="A14" s="29"/>
      <c r="B14" s="164"/>
      <c r="C14" s="165"/>
      <c r="D14" s="160"/>
      <c r="E14" s="161"/>
      <c r="F14" s="50" t="s">
        <v>176</v>
      </c>
      <c r="G14" s="33" t="s">
        <v>15</v>
      </c>
      <c r="H14" s="162" t="s">
        <v>16</v>
      </c>
      <c r="I14" s="34" t="s">
        <v>209</v>
      </c>
      <c r="J14" s="117"/>
      <c r="K14" s="119"/>
      <c r="L14" s="175">
        <f>IF(SUM(K14+K15)&gt;=5,5,SUM(K14+K15))</f>
        <v>0</v>
      </c>
      <c r="M14" s="125"/>
      <c r="N14" s="71"/>
      <c r="O14" s="41"/>
      <c r="P14" s="39">
        <f>O14*1</f>
        <v>0</v>
      </c>
      <c r="Q14" s="188">
        <f>IF(SUM(P14+P15)&gt;=5,5,SUM(P14+P15))</f>
        <v>0</v>
      </c>
      <c r="R14" s="37"/>
    </row>
    <row r="15" spans="1:18" ht="29.1" customHeight="1">
      <c r="A15" s="29"/>
      <c r="B15" s="164"/>
      <c r="C15" s="165"/>
      <c r="D15" s="160"/>
      <c r="E15" s="161"/>
      <c r="F15" s="50" t="s">
        <v>17</v>
      </c>
      <c r="G15" s="33" t="s">
        <v>18</v>
      </c>
      <c r="H15" s="162"/>
      <c r="I15" s="34" t="s">
        <v>209</v>
      </c>
      <c r="J15" s="117"/>
      <c r="K15" s="119"/>
      <c r="L15" s="175"/>
      <c r="M15" s="125"/>
      <c r="N15" s="71"/>
      <c r="O15" s="41"/>
      <c r="P15" s="39">
        <f>O15*0.5</f>
        <v>0</v>
      </c>
      <c r="Q15" s="188"/>
      <c r="R15" s="37"/>
    </row>
    <row r="16" spans="1:18" s="49" customFormat="1" ht="16.7" customHeight="1">
      <c r="A16" s="42"/>
      <c r="B16" s="164"/>
      <c r="C16" s="165"/>
      <c r="D16" s="43"/>
      <c r="E16" s="34"/>
      <c r="F16" s="34"/>
      <c r="G16" s="51"/>
      <c r="H16" s="45" t="s">
        <v>192</v>
      </c>
      <c r="I16" s="46"/>
      <c r="J16" s="118"/>
      <c r="K16" s="118"/>
      <c r="L16" s="46">
        <f>IF(SUM(L13:L15)&gt;=15,15,SUM(L13:L15))</f>
        <v>0</v>
      </c>
      <c r="M16" s="126"/>
      <c r="N16" s="74"/>
      <c r="O16" s="47"/>
      <c r="P16" s="47"/>
      <c r="Q16" s="47">
        <f>IF(SUM(Q13:Q15)&gt;=15,15,SUM(Q13:Q15))</f>
        <v>0</v>
      </c>
      <c r="R16" s="48"/>
    </row>
    <row r="17" spans="1:18" ht="33" customHeight="1">
      <c r="A17" s="29"/>
      <c r="B17" s="164"/>
      <c r="C17" s="165"/>
      <c r="D17" s="160" t="s">
        <v>19</v>
      </c>
      <c r="E17" s="161">
        <v>5</v>
      </c>
      <c r="F17" s="50" t="s">
        <v>20</v>
      </c>
      <c r="G17" s="31" t="s">
        <v>21</v>
      </c>
      <c r="H17" s="31" t="s">
        <v>22</v>
      </c>
      <c r="I17" s="34" t="s">
        <v>209</v>
      </c>
      <c r="J17" s="117"/>
      <c r="K17" s="119"/>
      <c r="L17" s="36">
        <f>K17</f>
        <v>0</v>
      </c>
      <c r="M17" s="125"/>
      <c r="N17" s="71"/>
      <c r="O17" s="41"/>
      <c r="P17" s="39">
        <f>O17*1</f>
        <v>0</v>
      </c>
      <c r="Q17" s="39">
        <f>P17</f>
        <v>0</v>
      </c>
      <c r="R17" s="37"/>
    </row>
    <row r="18" spans="1:18" ht="39" customHeight="1">
      <c r="A18" s="29"/>
      <c r="B18" s="164"/>
      <c r="C18" s="165"/>
      <c r="D18" s="160"/>
      <c r="E18" s="161"/>
      <c r="F18" s="50" t="s">
        <v>23</v>
      </c>
      <c r="G18" s="31" t="s">
        <v>24</v>
      </c>
      <c r="H18" s="31" t="s">
        <v>25</v>
      </c>
      <c r="I18" s="34" t="s">
        <v>209</v>
      </c>
      <c r="J18" s="117"/>
      <c r="K18" s="119"/>
      <c r="L18" s="36">
        <f>IF(K18&gt;=3,3,K18)</f>
        <v>0</v>
      </c>
      <c r="M18" s="125"/>
      <c r="N18" s="71"/>
      <c r="O18" s="41"/>
      <c r="P18" s="39">
        <f>O18*0.75</f>
        <v>0</v>
      </c>
      <c r="Q18" s="39">
        <f>IF(P18&gt;=3,3,P18)</f>
        <v>0</v>
      </c>
      <c r="R18" s="37"/>
    </row>
    <row r="19" spans="1:18" ht="33" customHeight="1">
      <c r="A19" s="29"/>
      <c r="B19" s="164"/>
      <c r="C19" s="165"/>
      <c r="D19" s="160"/>
      <c r="E19" s="161"/>
      <c r="F19" s="50" t="s">
        <v>26</v>
      </c>
      <c r="G19" s="31" t="s">
        <v>27</v>
      </c>
      <c r="H19" s="161" t="s">
        <v>28</v>
      </c>
      <c r="I19" s="34" t="s">
        <v>209</v>
      </c>
      <c r="J19" s="117"/>
      <c r="K19" s="119"/>
      <c r="L19" s="175">
        <f>IF(SUM(K19+K20)&gt;=2,2,SUM(K19+K20))</f>
        <v>0</v>
      </c>
      <c r="M19" s="125"/>
      <c r="N19" s="71"/>
      <c r="O19" s="41"/>
      <c r="P19" s="39">
        <f>O19*0.5</f>
        <v>0</v>
      </c>
      <c r="Q19" s="188">
        <f>IF(SUM(P19+P20)&gt;=2,2,SUM(P19+P20))</f>
        <v>0</v>
      </c>
      <c r="R19" s="37"/>
    </row>
    <row r="20" spans="1:18" ht="36.95" customHeight="1">
      <c r="A20" s="29"/>
      <c r="B20" s="164"/>
      <c r="C20" s="165"/>
      <c r="D20" s="160"/>
      <c r="E20" s="161"/>
      <c r="F20" s="50" t="s">
        <v>29</v>
      </c>
      <c r="G20" s="33" t="s">
        <v>30</v>
      </c>
      <c r="H20" s="161"/>
      <c r="I20" s="34" t="s">
        <v>209</v>
      </c>
      <c r="J20" s="117"/>
      <c r="K20" s="119"/>
      <c r="L20" s="175"/>
      <c r="M20" s="125"/>
      <c r="N20" s="71"/>
      <c r="O20" s="41"/>
      <c r="P20" s="39">
        <f>O20*0.5</f>
        <v>0</v>
      </c>
      <c r="Q20" s="188"/>
      <c r="R20" s="37"/>
    </row>
    <row r="21" spans="1:18" s="49" customFormat="1" ht="16.7" customHeight="1">
      <c r="A21" s="42"/>
      <c r="B21" s="164"/>
      <c r="C21" s="165"/>
      <c r="D21" s="43"/>
      <c r="E21" s="34"/>
      <c r="F21" s="34"/>
      <c r="G21" s="51"/>
      <c r="H21" s="45" t="s">
        <v>192</v>
      </c>
      <c r="I21" s="46"/>
      <c r="J21" s="118"/>
      <c r="K21" s="118"/>
      <c r="L21" s="46">
        <f>IF(SUM(L17:L20)&gt;=5,5,SUM(L17:L20))</f>
        <v>0</v>
      </c>
      <c r="M21" s="126"/>
      <c r="N21" s="74"/>
      <c r="O21" s="47"/>
      <c r="P21" s="47"/>
      <c r="Q21" s="47">
        <f>IF(SUM(Q17:Q20)&gt;=5,5,SUM(Q17:Q20))</f>
        <v>0</v>
      </c>
      <c r="R21" s="48"/>
    </row>
    <row r="22" spans="1:18" ht="26.65" customHeight="1">
      <c r="A22" s="29"/>
      <c r="B22" s="164"/>
      <c r="C22" s="165"/>
      <c r="D22" s="160" t="s">
        <v>31</v>
      </c>
      <c r="E22" s="161">
        <v>15</v>
      </c>
      <c r="F22" s="50" t="s">
        <v>32</v>
      </c>
      <c r="G22" s="33" t="s">
        <v>33</v>
      </c>
      <c r="H22" s="52" t="s">
        <v>9</v>
      </c>
      <c r="I22" s="34" t="s">
        <v>209</v>
      </c>
      <c r="J22" s="117"/>
      <c r="K22" s="119"/>
      <c r="L22" s="53">
        <f>K22</f>
        <v>0</v>
      </c>
      <c r="M22" s="125"/>
      <c r="N22" s="71"/>
      <c r="O22" s="41"/>
      <c r="P22" s="39">
        <f>O22*1.5</f>
        <v>0</v>
      </c>
      <c r="Q22" s="54">
        <f>P22</f>
        <v>0</v>
      </c>
      <c r="R22" s="37"/>
    </row>
    <row r="23" spans="1:18" ht="26.65" customHeight="1">
      <c r="A23" s="29"/>
      <c r="B23" s="164"/>
      <c r="C23" s="165"/>
      <c r="D23" s="160"/>
      <c r="E23" s="161"/>
      <c r="F23" s="50" t="s">
        <v>34</v>
      </c>
      <c r="G23" s="33" t="s">
        <v>136</v>
      </c>
      <c r="H23" s="167" t="s">
        <v>11</v>
      </c>
      <c r="I23" s="34" t="s">
        <v>209</v>
      </c>
      <c r="J23" s="117"/>
      <c r="K23" s="119"/>
      <c r="L23" s="175">
        <f>IF(SUM(K23+K24)&gt;=5,5,SUM(K23+K24))</f>
        <v>0</v>
      </c>
      <c r="M23" s="125"/>
      <c r="N23" s="71"/>
      <c r="O23" s="41"/>
      <c r="P23" s="39">
        <f>O23*1</f>
        <v>0</v>
      </c>
      <c r="Q23" s="188">
        <f>IF(SUM(P23+P24)&gt;=5,5,SUM(P23+P24))</f>
        <v>0</v>
      </c>
      <c r="R23" s="37"/>
    </row>
    <row r="24" spans="1:18" ht="26.65" customHeight="1">
      <c r="A24" s="29"/>
      <c r="B24" s="164"/>
      <c r="C24" s="165"/>
      <c r="D24" s="160"/>
      <c r="E24" s="161"/>
      <c r="F24" s="50" t="s">
        <v>35</v>
      </c>
      <c r="G24" s="33" t="s">
        <v>36</v>
      </c>
      <c r="H24" s="167"/>
      <c r="I24" s="34" t="s">
        <v>209</v>
      </c>
      <c r="J24" s="117"/>
      <c r="K24" s="119"/>
      <c r="L24" s="175"/>
      <c r="M24" s="125"/>
      <c r="N24" s="71"/>
      <c r="O24" s="41"/>
      <c r="P24" s="39">
        <f>O24*0.5</f>
        <v>0</v>
      </c>
      <c r="Q24" s="188"/>
      <c r="R24" s="37"/>
    </row>
    <row r="25" spans="1:18" s="49" customFormat="1" ht="18.75" customHeight="1">
      <c r="A25" s="42"/>
      <c r="B25" s="164"/>
      <c r="C25" s="165"/>
      <c r="D25" s="43"/>
      <c r="E25" s="34"/>
      <c r="F25" s="34"/>
      <c r="G25" s="51"/>
      <c r="H25" s="45" t="s">
        <v>192</v>
      </c>
      <c r="I25" s="46"/>
      <c r="J25" s="118"/>
      <c r="K25" s="118"/>
      <c r="L25" s="46">
        <f>IF(SUM(L22+L23)&gt;=15,15,SUM(L22+L23))</f>
        <v>0</v>
      </c>
      <c r="M25" s="126"/>
      <c r="N25" s="74"/>
      <c r="O25" s="47"/>
      <c r="P25" s="47"/>
      <c r="Q25" s="47">
        <f>IF(SUM(Q22+Q23)&gt;=15,15,SUM(Q22+Q23))</f>
        <v>0</v>
      </c>
      <c r="R25" s="48"/>
    </row>
    <row r="26" spans="1:18" ht="21" customHeight="1">
      <c r="A26" s="29"/>
      <c r="B26" s="164"/>
      <c r="C26" s="165"/>
      <c r="D26" s="160" t="s">
        <v>37</v>
      </c>
      <c r="E26" s="161">
        <v>20</v>
      </c>
      <c r="F26" s="50" t="s">
        <v>38</v>
      </c>
      <c r="G26" s="33" t="s">
        <v>221</v>
      </c>
      <c r="H26" s="162" t="s">
        <v>39</v>
      </c>
      <c r="I26" s="117"/>
      <c r="J26" s="117"/>
      <c r="K26" s="119"/>
      <c r="L26" s="154">
        <f>IF(SUM(K26:K27)&gt;=10,10,SUM(K26:K27))</f>
        <v>0</v>
      </c>
      <c r="M26" s="125"/>
      <c r="N26" s="41"/>
      <c r="O26" s="41"/>
      <c r="P26" s="39">
        <f>2.5*N26*O26</f>
        <v>0</v>
      </c>
      <c r="Q26" s="189">
        <f>IF(SUM(P26:P27)&gt;=10,10,SUM(P26:P27))</f>
        <v>0</v>
      </c>
      <c r="R26" s="37"/>
    </row>
    <row r="27" spans="1:18" ht="21" customHeight="1">
      <c r="A27" s="29"/>
      <c r="B27" s="164"/>
      <c r="C27" s="165"/>
      <c r="D27" s="160"/>
      <c r="E27" s="161"/>
      <c r="F27" s="50" t="s">
        <v>40</v>
      </c>
      <c r="G27" s="33" t="s">
        <v>222</v>
      </c>
      <c r="H27" s="162"/>
      <c r="I27" s="117"/>
      <c r="J27" s="117"/>
      <c r="K27" s="119"/>
      <c r="L27" s="155"/>
      <c r="M27" s="125"/>
      <c r="N27" s="41"/>
      <c r="O27" s="41"/>
      <c r="P27" s="39">
        <f>1.5*N27*O27</f>
        <v>0</v>
      </c>
      <c r="Q27" s="191"/>
      <c r="R27" s="37"/>
    </row>
    <row r="28" spans="1:18" ht="21" customHeight="1">
      <c r="A28" s="29"/>
      <c r="B28" s="164"/>
      <c r="C28" s="165"/>
      <c r="D28" s="160"/>
      <c r="E28" s="161"/>
      <c r="F28" s="40" t="s">
        <v>41</v>
      </c>
      <c r="G28" s="33" t="s">
        <v>42</v>
      </c>
      <c r="H28" s="33" t="s">
        <v>11</v>
      </c>
      <c r="I28" s="34" t="s">
        <v>209</v>
      </c>
      <c r="J28" s="117"/>
      <c r="K28" s="119"/>
      <c r="L28" s="36">
        <f>IF(K28&gt;=5,5,K28)</f>
        <v>0</v>
      </c>
      <c r="M28" s="125"/>
      <c r="N28" s="71"/>
      <c r="O28" s="41"/>
      <c r="P28" s="39">
        <f>O28*1</f>
        <v>0</v>
      </c>
      <c r="Q28" s="39">
        <f>IF(P28&gt;=5,5,P28)</f>
        <v>0</v>
      </c>
      <c r="R28" s="37"/>
    </row>
    <row r="29" spans="1:18" ht="21" customHeight="1">
      <c r="A29" s="29"/>
      <c r="B29" s="164"/>
      <c r="C29" s="165"/>
      <c r="D29" s="160"/>
      <c r="E29" s="161"/>
      <c r="F29" s="50" t="s">
        <v>43</v>
      </c>
      <c r="G29" s="33" t="s">
        <v>44</v>
      </c>
      <c r="H29" s="33" t="s">
        <v>11</v>
      </c>
      <c r="I29" s="34" t="s">
        <v>209</v>
      </c>
      <c r="J29" s="117"/>
      <c r="K29" s="119"/>
      <c r="L29" s="36">
        <f>IF(K29&gt;=5,5,K29)</f>
        <v>0</v>
      </c>
      <c r="M29" s="125"/>
      <c r="N29" s="71"/>
      <c r="O29" s="41"/>
      <c r="P29" s="39">
        <f>O29*0.75</f>
        <v>0</v>
      </c>
      <c r="Q29" s="39">
        <f>IF(P29&gt;=5,5,P29)</f>
        <v>0</v>
      </c>
      <c r="R29" s="37"/>
    </row>
    <row r="30" spans="1:18" ht="21" customHeight="1">
      <c r="A30" s="29"/>
      <c r="B30" s="164"/>
      <c r="C30" s="165"/>
      <c r="D30" s="160"/>
      <c r="E30" s="161"/>
      <c r="F30" s="50" t="s">
        <v>45</v>
      </c>
      <c r="G30" s="33" t="s">
        <v>46</v>
      </c>
      <c r="H30" s="162" t="s">
        <v>11</v>
      </c>
      <c r="I30" s="34" t="s">
        <v>209</v>
      </c>
      <c r="J30" s="117"/>
      <c r="K30" s="119"/>
      <c r="L30" s="175">
        <f>IF(SUM(K30:K34)&gt;=5,5,SUM(K30:K34))</f>
        <v>0</v>
      </c>
      <c r="M30" s="125"/>
      <c r="N30" s="71"/>
      <c r="O30" s="41"/>
      <c r="P30" s="39">
        <f>O30*0.5</f>
        <v>0</v>
      </c>
      <c r="Q30" s="188">
        <f>IF(SUM(P30:P34)&gt;=5,5,SUM(P30:P34))</f>
        <v>0</v>
      </c>
      <c r="R30" s="37"/>
    </row>
    <row r="31" spans="1:18" ht="21" customHeight="1">
      <c r="A31" s="29"/>
      <c r="B31" s="164"/>
      <c r="C31" s="165"/>
      <c r="D31" s="160"/>
      <c r="E31" s="161"/>
      <c r="F31" s="50" t="s">
        <v>47</v>
      </c>
      <c r="G31" s="33" t="s">
        <v>46</v>
      </c>
      <c r="H31" s="162"/>
      <c r="I31" s="34" t="s">
        <v>209</v>
      </c>
      <c r="J31" s="117"/>
      <c r="K31" s="119"/>
      <c r="L31" s="175"/>
      <c r="M31" s="125"/>
      <c r="N31" s="71"/>
      <c r="O31" s="41"/>
      <c r="P31" s="39">
        <f>O31*0.5</f>
        <v>0</v>
      </c>
      <c r="Q31" s="188"/>
      <c r="R31" s="37"/>
    </row>
    <row r="32" spans="1:18" ht="21" customHeight="1">
      <c r="A32" s="29"/>
      <c r="B32" s="164"/>
      <c r="C32" s="165"/>
      <c r="D32" s="160"/>
      <c r="E32" s="161"/>
      <c r="F32" s="50" t="s">
        <v>48</v>
      </c>
      <c r="G32" s="33" t="s">
        <v>49</v>
      </c>
      <c r="H32" s="162"/>
      <c r="I32" s="34" t="s">
        <v>209</v>
      </c>
      <c r="J32" s="117"/>
      <c r="K32" s="119"/>
      <c r="L32" s="175"/>
      <c r="M32" s="125"/>
      <c r="N32" s="71"/>
      <c r="O32" s="41"/>
      <c r="P32" s="39">
        <f>O32*0.5</f>
        <v>0</v>
      </c>
      <c r="Q32" s="188"/>
      <c r="R32" s="37"/>
    </row>
    <row r="33" spans="1:18" ht="21" customHeight="1">
      <c r="A33" s="29"/>
      <c r="B33" s="164"/>
      <c r="C33" s="165"/>
      <c r="D33" s="160"/>
      <c r="E33" s="161"/>
      <c r="F33" s="50" t="s">
        <v>50</v>
      </c>
      <c r="G33" s="33" t="s">
        <v>220</v>
      </c>
      <c r="H33" s="162"/>
      <c r="I33" s="117"/>
      <c r="J33" s="117"/>
      <c r="K33" s="119"/>
      <c r="L33" s="175"/>
      <c r="M33" s="125"/>
      <c r="N33" s="41"/>
      <c r="O33" s="41"/>
      <c r="P33" s="39">
        <f>0.2*N33*O33</f>
        <v>0</v>
      </c>
      <c r="Q33" s="188"/>
      <c r="R33" s="37"/>
    </row>
    <row r="34" spans="1:18" ht="21" customHeight="1">
      <c r="A34" s="29"/>
      <c r="B34" s="164"/>
      <c r="C34" s="165"/>
      <c r="D34" s="160"/>
      <c r="E34" s="161"/>
      <c r="F34" s="50" t="s">
        <v>51</v>
      </c>
      <c r="G34" s="33" t="s">
        <v>220</v>
      </c>
      <c r="H34" s="162"/>
      <c r="I34" s="117"/>
      <c r="J34" s="117"/>
      <c r="K34" s="119"/>
      <c r="L34" s="175"/>
      <c r="M34" s="125"/>
      <c r="N34" s="41"/>
      <c r="O34" s="41"/>
      <c r="P34" s="39">
        <f>0.2*N34*O34</f>
        <v>0</v>
      </c>
      <c r="Q34" s="188"/>
      <c r="R34" s="37"/>
    </row>
    <row r="35" spans="1:18" s="49" customFormat="1" ht="16.5" customHeight="1">
      <c r="A35" s="42"/>
      <c r="B35" s="164"/>
      <c r="C35" s="165"/>
      <c r="D35" s="43"/>
      <c r="E35" s="34"/>
      <c r="F35" s="34"/>
      <c r="G35" s="51"/>
      <c r="H35" s="45" t="s">
        <v>192</v>
      </c>
      <c r="I35" s="46"/>
      <c r="J35" s="118"/>
      <c r="K35" s="118"/>
      <c r="L35" s="46">
        <f>IF(SUM(L26:L34)&gt;=20,20,SUM(L26:L34))</f>
        <v>0</v>
      </c>
      <c r="M35" s="126"/>
      <c r="N35" s="73"/>
      <c r="O35" s="47"/>
      <c r="P35" s="47"/>
      <c r="Q35" s="47">
        <f>IF(SUM(Q26:Q34)&gt;=20,20,SUM(Q26:Q34))</f>
        <v>0</v>
      </c>
      <c r="R35" s="48"/>
    </row>
    <row r="36" spans="1:18" ht="33.75">
      <c r="A36" s="29"/>
      <c r="B36" s="164"/>
      <c r="C36" s="165"/>
      <c r="D36" s="30" t="s">
        <v>52</v>
      </c>
      <c r="E36" s="31">
        <v>5</v>
      </c>
      <c r="F36" s="40" t="s">
        <v>53</v>
      </c>
      <c r="G36" s="33" t="s">
        <v>54</v>
      </c>
      <c r="H36" s="31" t="s">
        <v>11</v>
      </c>
      <c r="I36" s="34" t="s">
        <v>209</v>
      </c>
      <c r="J36" s="117"/>
      <c r="K36" s="119"/>
      <c r="L36" s="36">
        <f>IF(K36&gt;=5,5,K36)</f>
        <v>0</v>
      </c>
      <c r="M36" s="125"/>
      <c r="N36" s="71"/>
      <c r="O36" s="41"/>
      <c r="P36" s="39">
        <f>O36*1</f>
        <v>0</v>
      </c>
      <c r="Q36" s="39">
        <f>IF(P36&gt;=5,5,P36)</f>
        <v>0</v>
      </c>
      <c r="R36" s="37"/>
    </row>
    <row r="37" spans="1:18" s="49" customFormat="1" ht="17.1" customHeight="1">
      <c r="A37" s="42"/>
      <c r="B37" s="164"/>
      <c r="C37" s="165"/>
      <c r="D37" s="55"/>
      <c r="E37" s="56"/>
      <c r="F37" s="34"/>
      <c r="G37" s="51"/>
      <c r="H37" s="45" t="s">
        <v>192</v>
      </c>
      <c r="I37" s="46"/>
      <c r="J37" s="118"/>
      <c r="K37" s="118"/>
      <c r="L37" s="46">
        <f>IF(L36&gt;=5,5,L36)</f>
        <v>0</v>
      </c>
      <c r="M37" s="126"/>
      <c r="N37" s="73"/>
      <c r="O37" s="47"/>
      <c r="P37" s="47"/>
      <c r="Q37" s="47">
        <f>IF(Q36&gt;=5,5,Q36)</f>
        <v>0</v>
      </c>
      <c r="R37" s="48"/>
    </row>
    <row r="38" spans="1:18" ht="27" customHeight="1">
      <c r="A38" s="29"/>
      <c r="B38" s="164"/>
      <c r="C38" s="165"/>
      <c r="D38" s="160" t="s">
        <v>55</v>
      </c>
      <c r="E38" s="161">
        <v>10</v>
      </c>
      <c r="F38" s="30" t="s">
        <v>56</v>
      </c>
      <c r="G38" s="33" t="s">
        <v>57</v>
      </c>
      <c r="H38" s="162" t="s">
        <v>9</v>
      </c>
      <c r="I38" s="34" t="s">
        <v>209</v>
      </c>
      <c r="J38" s="117"/>
      <c r="K38" s="119"/>
      <c r="L38" s="36">
        <f>K38</f>
        <v>0</v>
      </c>
      <c r="M38" s="125"/>
      <c r="N38" s="71"/>
      <c r="O38" s="41"/>
      <c r="P38" s="39">
        <f>O38*2</f>
        <v>0</v>
      </c>
      <c r="Q38" s="39">
        <f>P38</f>
        <v>0</v>
      </c>
      <c r="R38" s="37"/>
    </row>
    <row r="39" spans="1:18" ht="44.1" customHeight="1">
      <c r="A39" s="29"/>
      <c r="B39" s="164"/>
      <c r="C39" s="165"/>
      <c r="D39" s="160"/>
      <c r="E39" s="161"/>
      <c r="F39" s="30" t="s">
        <v>138</v>
      </c>
      <c r="G39" s="33" t="s">
        <v>58</v>
      </c>
      <c r="H39" s="162"/>
      <c r="I39" s="34" t="s">
        <v>209</v>
      </c>
      <c r="J39" s="117"/>
      <c r="K39" s="119"/>
      <c r="L39" s="36">
        <f>K39</f>
        <v>0</v>
      </c>
      <c r="M39" s="125"/>
      <c r="N39" s="71"/>
      <c r="O39" s="41"/>
      <c r="P39" s="39">
        <f>O39*1.5</f>
        <v>0</v>
      </c>
      <c r="Q39" s="39">
        <f>P39</f>
        <v>0</v>
      </c>
      <c r="R39" s="37"/>
    </row>
    <row r="40" spans="1:18" ht="44.1" customHeight="1">
      <c r="A40" s="29"/>
      <c r="B40" s="164"/>
      <c r="C40" s="165"/>
      <c r="D40" s="160"/>
      <c r="E40" s="161"/>
      <c r="F40" s="30" t="s">
        <v>204</v>
      </c>
      <c r="G40" s="33" t="s">
        <v>59</v>
      </c>
      <c r="H40" s="162" t="s">
        <v>11</v>
      </c>
      <c r="I40" s="34" t="s">
        <v>209</v>
      </c>
      <c r="J40" s="117"/>
      <c r="K40" s="119"/>
      <c r="L40" s="175">
        <f>IF(SUM(J40+J41+J42)&gt;=5,5,SUM(J40+J41+J42))</f>
        <v>0</v>
      </c>
      <c r="M40" s="125"/>
      <c r="N40" s="71"/>
      <c r="O40" s="41"/>
      <c r="P40" s="39">
        <f>O40*0.5</f>
        <v>0</v>
      </c>
      <c r="Q40" s="188">
        <f>IF(SUM(O40+O41+O42)&gt;=5,5,SUM(O40+O41+O42))</f>
        <v>0</v>
      </c>
      <c r="R40" s="37"/>
    </row>
    <row r="41" spans="1:18" ht="33" customHeight="1">
      <c r="A41" s="29"/>
      <c r="B41" s="164"/>
      <c r="C41" s="165"/>
      <c r="D41" s="160"/>
      <c r="E41" s="161"/>
      <c r="F41" s="30" t="s">
        <v>139</v>
      </c>
      <c r="G41" s="33" t="s">
        <v>60</v>
      </c>
      <c r="H41" s="162"/>
      <c r="I41" s="34" t="s">
        <v>209</v>
      </c>
      <c r="J41" s="117"/>
      <c r="K41" s="119"/>
      <c r="L41" s="175"/>
      <c r="M41" s="125"/>
      <c r="N41" s="71"/>
      <c r="O41" s="41"/>
      <c r="P41" s="39">
        <f>O41*0.3</f>
        <v>0</v>
      </c>
      <c r="Q41" s="188"/>
      <c r="R41" s="37"/>
    </row>
    <row r="42" spans="1:18" ht="36.95" customHeight="1">
      <c r="A42" s="29"/>
      <c r="B42" s="164"/>
      <c r="C42" s="165"/>
      <c r="D42" s="160"/>
      <c r="E42" s="161"/>
      <c r="F42" s="30" t="s">
        <v>61</v>
      </c>
      <c r="G42" s="33" t="s">
        <v>62</v>
      </c>
      <c r="H42" s="162"/>
      <c r="I42" s="34" t="s">
        <v>209</v>
      </c>
      <c r="J42" s="117"/>
      <c r="K42" s="119"/>
      <c r="L42" s="175"/>
      <c r="M42" s="125"/>
      <c r="N42" s="71"/>
      <c r="O42" s="41"/>
      <c r="P42" s="39">
        <f>O42*0.2</f>
        <v>0</v>
      </c>
      <c r="Q42" s="188"/>
      <c r="R42" s="37"/>
    </row>
    <row r="43" spans="1:18" s="49" customFormat="1" ht="19.5" customHeight="1">
      <c r="A43" s="42"/>
      <c r="B43" s="164"/>
      <c r="C43" s="165"/>
      <c r="D43" s="55"/>
      <c r="E43" s="56"/>
      <c r="F43" s="34"/>
      <c r="G43" s="51"/>
      <c r="H43" s="45" t="s">
        <v>192</v>
      </c>
      <c r="I43" s="46"/>
      <c r="J43" s="118"/>
      <c r="K43" s="118"/>
      <c r="L43" s="46">
        <f>IF(SUM(L38:L42)&gt;=10,10,SUM(L38:L42))</f>
        <v>0</v>
      </c>
      <c r="M43" s="126"/>
      <c r="N43" s="74"/>
      <c r="O43" s="47"/>
      <c r="P43" s="47"/>
      <c r="Q43" s="47">
        <f>IF(SUM(Q38:Q42)&gt;=10,10,SUM(Q38:Q42))</f>
        <v>0</v>
      </c>
      <c r="R43" s="48"/>
    </row>
    <row r="44" spans="1:18" ht="53.1" customHeight="1">
      <c r="A44" s="29"/>
      <c r="B44" s="164"/>
      <c r="C44" s="165"/>
      <c r="D44" s="160" t="s">
        <v>63</v>
      </c>
      <c r="E44" s="161">
        <v>5</v>
      </c>
      <c r="F44" s="168" t="s">
        <v>64</v>
      </c>
      <c r="G44" s="33" t="s">
        <v>65</v>
      </c>
      <c r="H44" s="162" t="s">
        <v>11</v>
      </c>
      <c r="I44" s="34" t="s">
        <v>209</v>
      </c>
      <c r="J44" s="183"/>
      <c r="K44" s="194"/>
      <c r="L44" s="154">
        <f>IF(K44&gt;=5,5,K44)</f>
        <v>0</v>
      </c>
      <c r="M44" s="125"/>
      <c r="N44" s="71"/>
      <c r="O44" s="197"/>
      <c r="P44" s="189">
        <f>O44</f>
        <v>0</v>
      </c>
      <c r="Q44" s="189">
        <f>IF(P44&gt;=5,5,P44)</f>
        <v>0</v>
      </c>
      <c r="R44" s="37"/>
    </row>
    <row r="45" spans="1:18" ht="53.1" customHeight="1">
      <c r="A45" s="29"/>
      <c r="B45" s="164"/>
      <c r="C45" s="165"/>
      <c r="D45" s="160"/>
      <c r="E45" s="161"/>
      <c r="F45" s="168"/>
      <c r="G45" s="33" t="s">
        <v>66</v>
      </c>
      <c r="H45" s="162"/>
      <c r="I45" s="34" t="s">
        <v>209</v>
      </c>
      <c r="J45" s="184"/>
      <c r="K45" s="195"/>
      <c r="L45" s="186"/>
      <c r="M45" s="125"/>
      <c r="N45" s="71"/>
      <c r="O45" s="198"/>
      <c r="P45" s="190"/>
      <c r="Q45" s="190"/>
      <c r="R45" s="37"/>
    </row>
    <row r="46" spans="1:18" ht="33" customHeight="1">
      <c r="A46" s="29"/>
      <c r="B46" s="164"/>
      <c r="C46" s="165"/>
      <c r="D46" s="160"/>
      <c r="E46" s="161"/>
      <c r="F46" s="168"/>
      <c r="G46" s="33" t="s">
        <v>67</v>
      </c>
      <c r="H46" s="162"/>
      <c r="I46" s="34" t="s">
        <v>209</v>
      </c>
      <c r="J46" s="185"/>
      <c r="K46" s="196"/>
      <c r="L46" s="155"/>
      <c r="M46" s="125"/>
      <c r="N46" s="71"/>
      <c r="O46" s="199"/>
      <c r="P46" s="191"/>
      <c r="Q46" s="191"/>
      <c r="R46" s="37"/>
    </row>
    <row r="47" spans="1:18" s="49" customFormat="1" ht="18.95" customHeight="1">
      <c r="A47" s="42"/>
      <c r="B47" s="164"/>
      <c r="C47" s="165"/>
      <c r="D47" s="55"/>
      <c r="E47" s="56"/>
      <c r="F47" s="34"/>
      <c r="G47" s="51"/>
      <c r="H47" s="45" t="s">
        <v>192</v>
      </c>
      <c r="I47" s="46"/>
      <c r="J47" s="118"/>
      <c r="K47" s="118"/>
      <c r="L47" s="46">
        <f>L44</f>
        <v>0</v>
      </c>
      <c r="M47" s="126"/>
      <c r="N47" s="73"/>
      <c r="O47" s="47"/>
      <c r="P47" s="47"/>
      <c r="Q47" s="47">
        <f>Q44</f>
        <v>0</v>
      </c>
      <c r="R47" s="48"/>
    </row>
    <row r="48" spans="1:18" ht="35.45" customHeight="1">
      <c r="A48" s="29"/>
      <c r="B48" s="164"/>
      <c r="C48" s="165"/>
      <c r="D48" s="160" t="s">
        <v>68</v>
      </c>
      <c r="E48" s="162">
        <v>5</v>
      </c>
      <c r="F48" s="160" t="s">
        <v>69</v>
      </c>
      <c r="G48" s="33" t="s">
        <v>70</v>
      </c>
      <c r="H48" s="161" t="s">
        <v>25</v>
      </c>
      <c r="I48" s="34" t="s">
        <v>209</v>
      </c>
      <c r="J48" s="183"/>
      <c r="K48" s="194"/>
      <c r="L48" s="154">
        <f>IF(K48&gt;=3,3,K48)</f>
        <v>0</v>
      </c>
      <c r="M48" s="125"/>
      <c r="N48" s="71"/>
      <c r="O48" s="197"/>
      <c r="P48" s="189">
        <f>O48</f>
        <v>0</v>
      </c>
      <c r="Q48" s="189">
        <f>IF(P48&gt;=3,3,P48)</f>
        <v>0</v>
      </c>
      <c r="R48" s="37"/>
    </row>
    <row r="49" spans="1:18" ht="35.45" customHeight="1">
      <c r="A49" s="29"/>
      <c r="B49" s="164"/>
      <c r="C49" s="165"/>
      <c r="D49" s="160"/>
      <c r="E49" s="162"/>
      <c r="F49" s="160"/>
      <c r="G49" s="33" t="s">
        <v>71</v>
      </c>
      <c r="H49" s="161"/>
      <c r="I49" s="34" t="s">
        <v>209</v>
      </c>
      <c r="J49" s="184"/>
      <c r="K49" s="195"/>
      <c r="L49" s="186"/>
      <c r="M49" s="125"/>
      <c r="N49" s="71"/>
      <c r="O49" s="198"/>
      <c r="P49" s="190"/>
      <c r="Q49" s="190"/>
      <c r="R49" s="37"/>
    </row>
    <row r="50" spans="1:18" ht="35.45" customHeight="1">
      <c r="A50" s="29"/>
      <c r="B50" s="164"/>
      <c r="C50" s="165"/>
      <c r="D50" s="160"/>
      <c r="E50" s="162"/>
      <c r="F50" s="160"/>
      <c r="G50" s="33" t="s">
        <v>72</v>
      </c>
      <c r="H50" s="161"/>
      <c r="I50" s="34" t="s">
        <v>209</v>
      </c>
      <c r="J50" s="185"/>
      <c r="K50" s="196"/>
      <c r="L50" s="155"/>
      <c r="M50" s="125"/>
      <c r="N50" s="71"/>
      <c r="O50" s="199"/>
      <c r="P50" s="191"/>
      <c r="Q50" s="191"/>
      <c r="R50" s="37"/>
    </row>
    <row r="51" spans="1:18" ht="35.45" customHeight="1">
      <c r="A51" s="29"/>
      <c r="B51" s="164"/>
      <c r="C51" s="165"/>
      <c r="D51" s="160"/>
      <c r="E51" s="162"/>
      <c r="F51" s="160" t="s">
        <v>73</v>
      </c>
      <c r="G51" s="33" t="s">
        <v>74</v>
      </c>
      <c r="H51" s="161" t="s">
        <v>28</v>
      </c>
      <c r="I51" s="34" t="s">
        <v>209</v>
      </c>
      <c r="J51" s="183"/>
      <c r="K51" s="194"/>
      <c r="L51" s="154">
        <f>IF(K51&gt;=2,2,K51)</f>
        <v>0</v>
      </c>
      <c r="M51" s="125"/>
      <c r="N51" s="71"/>
      <c r="O51" s="197"/>
      <c r="P51" s="189">
        <f>O51</f>
        <v>0</v>
      </c>
      <c r="Q51" s="189">
        <f>IF(P51&gt;=2,2,P51)</f>
        <v>0</v>
      </c>
      <c r="R51" s="37"/>
    </row>
    <row r="52" spans="1:18" ht="35.45" customHeight="1">
      <c r="A52" s="29"/>
      <c r="B52" s="164"/>
      <c r="C52" s="165"/>
      <c r="D52" s="160"/>
      <c r="E52" s="162"/>
      <c r="F52" s="160"/>
      <c r="G52" s="33" t="s">
        <v>75</v>
      </c>
      <c r="H52" s="161"/>
      <c r="I52" s="34" t="s">
        <v>209</v>
      </c>
      <c r="J52" s="185"/>
      <c r="K52" s="196"/>
      <c r="L52" s="155"/>
      <c r="M52" s="125"/>
      <c r="N52" s="71"/>
      <c r="O52" s="199"/>
      <c r="P52" s="191"/>
      <c r="Q52" s="191"/>
      <c r="R52" s="37"/>
    </row>
    <row r="53" spans="1:18" s="49" customFormat="1" ht="16.5" customHeight="1">
      <c r="A53" s="42"/>
      <c r="B53" s="164"/>
      <c r="C53" s="165"/>
      <c r="D53" s="55"/>
      <c r="E53" s="56"/>
      <c r="F53" s="34"/>
      <c r="G53" s="51"/>
      <c r="H53" s="45" t="s">
        <v>192</v>
      </c>
      <c r="I53" s="46"/>
      <c r="J53" s="118"/>
      <c r="K53" s="118"/>
      <c r="L53" s="46">
        <f>IF(SUM(L48:L52)&gt;=5,5,SUM(L48:L52))</f>
        <v>0</v>
      </c>
      <c r="M53" s="126"/>
      <c r="N53" s="74"/>
      <c r="O53" s="47"/>
      <c r="P53" s="47"/>
      <c r="Q53" s="47">
        <f>IF(SUM(Q48:Q52)&gt;=5,5,SUM(Q48:Q52))</f>
        <v>0</v>
      </c>
      <c r="R53" s="48"/>
    </row>
    <row r="54" spans="1:18" s="104" customFormat="1" ht="18" customHeight="1">
      <c r="A54" s="97"/>
      <c r="B54" s="98" t="s">
        <v>76</v>
      </c>
      <c r="C54" s="98">
        <v>30</v>
      </c>
      <c r="D54" s="99"/>
      <c r="E54" s="100">
        <f>SUM(E9:E52)</f>
        <v>100</v>
      </c>
      <c r="F54" s="149" t="s">
        <v>193</v>
      </c>
      <c r="G54" s="150"/>
      <c r="H54" s="151"/>
      <c r="I54" s="101"/>
      <c r="J54" s="120"/>
      <c r="K54" s="120"/>
      <c r="L54" s="101">
        <f>SUM(L12+L16+L21+L25+L35+L37+L43+L47+L53)*0.3</f>
        <v>0</v>
      </c>
      <c r="M54" s="127"/>
      <c r="N54" s="103"/>
      <c r="O54" s="101"/>
      <c r="P54" s="101">
        <f>SUM(P12,P16,P21,P25,P35,P37,P43,P47,P53)</f>
        <v>0</v>
      </c>
      <c r="Q54" s="101">
        <f>SUM(Q12+Q16+Q21+Q25+Q35+Q37+Q43+Q47+Q53)*0.3</f>
        <v>0</v>
      </c>
      <c r="R54" s="102"/>
    </row>
    <row r="55" spans="1:18" ht="69" customHeight="1">
      <c r="A55" s="29"/>
      <c r="B55" s="164" t="s">
        <v>77</v>
      </c>
      <c r="C55" s="165">
        <v>40</v>
      </c>
      <c r="D55" s="160" t="s">
        <v>78</v>
      </c>
      <c r="E55" s="161">
        <v>20</v>
      </c>
      <c r="F55" s="50" t="s">
        <v>79</v>
      </c>
      <c r="G55" s="33" t="s">
        <v>80</v>
      </c>
      <c r="H55" s="33" t="s">
        <v>81</v>
      </c>
      <c r="I55" s="34" t="s">
        <v>209</v>
      </c>
      <c r="J55" s="117"/>
      <c r="K55" s="119"/>
      <c r="L55" s="53">
        <f>K55</f>
        <v>0</v>
      </c>
      <c r="M55" s="125"/>
      <c r="N55" s="71"/>
      <c r="O55" s="41"/>
      <c r="P55" s="39">
        <f>O55*2.5</f>
        <v>0</v>
      </c>
      <c r="Q55" s="54">
        <f>P55</f>
        <v>0</v>
      </c>
      <c r="R55" s="37"/>
    </row>
    <row r="56" spans="1:18" ht="24.95" customHeight="1">
      <c r="A56" s="29"/>
      <c r="B56" s="164"/>
      <c r="C56" s="165"/>
      <c r="D56" s="160"/>
      <c r="E56" s="161"/>
      <c r="F56" s="32" t="s">
        <v>82</v>
      </c>
      <c r="G56" s="33" t="s">
        <v>83</v>
      </c>
      <c r="H56" s="33" t="s">
        <v>84</v>
      </c>
      <c r="I56" s="34" t="s">
        <v>209</v>
      </c>
      <c r="J56" s="117"/>
      <c r="K56" s="119"/>
      <c r="L56" s="36">
        <f>IF(K56*3&gt;=9,9,K56*3)</f>
        <v>0</v>
      </c>
      <c r="M56" s="125"/>
      <c r="N56" s="71"/>
      <c r="O56" s="41"/>
      <c r="P56" s="39">
        <f>O56*3</f>
        <v>0</v>
      </c>
      <c r="Q56" s="39">
        <f>IF(P56*3&gt;=9,9,P56*3)</f>
        <v>0</v>
      </c>
      <c r="R56" s="37"/>
    </row>
    <row r="57" spans="1:18" ht="15.4" customHeight="1">
      <c r="A57" s="29"/>
      <c r="B57" s="164"/>
      <c r="C57" s="165"/>
      <c r="D57" s="85"/>
      <c r="E57" s="86"/>
      <c r="F57" s="87"/>
      <c r="G57" s="88"/>
      <c r="H57" s="45" t="s">
        <v>192</v>
      </c>
      <c r="I57" s="46"/>
      <c r="J57" s="118"/>
      <c r="K57" s="118"/>
      <c r="L57" s="46">
        <f>IF(SUM(L55:L56)&gt;=20,20,SUM(L55:L56))</f>
        <v>0</v>
      </c>
      <c r="M57" s="118"/>
      <c r="N57" s="92"/>
      <c r="O57" s="93"/>
      <c r="P57" s="96"/>
      <c r="Q57" s="94">
        <f>IF(SUM(Q55:Q56)&gt;=20,20,SUM(Q55:Q56))</f>
        <v>0</v>
      </c>
      <c r="R57" s="37"/>
    </row>
    <row r="58" spans="1:18" ht="40.7" customHeight="1">
      <c r="A58" s="29"/>
      <c r="B58" s="164"/>
      <c r="C58" s="165"/>
      <c r="D58" s="160" t="s">
        <v>85</v>
      </c>
      <c r="E58" s="161">
        <v>20</v>
      </c>
      <c r="F58" s="50" t="s">
        <v>86</v>
      </c>
      <c r="G58" s="33" t="s">
        <v>205</v>
      </c>
      <c r="H58" s="146" t="s">
        <v>87</v>
      </c>
      <c r="I58" s="34" t="s">
        <v>209</v>
      </c>
      <c r="J58" s="117"/>
      <c r="K58" s="119"/>
      <c r="L58" s="154">
        <f>IF(SUM(K58:K59)&gt;=20,20,SUM(K58:K59))</f>
        <v>0</v>
      </c>
      <c r="M58" s="125"/>
      <c r="N58" s="71"/>
      <c r="O58" s="41"/>
      <c r="P58" s="54">
        <f>O58*1.5</f>
        <v>0</v>
      </c>
      <c r="Q58" s="189">
        <f>IF(SUM(P58:P59)&gt;=20,20,SUM(P58:P59))</f>
        <v>0</v>
      </c>
      <c r="R58" s="37"/>
    </row>
    <row r="59" spans="1:18" ht="35.65" customHeight="1">
      <c r="A59" s="29"/>
      <c r="B59" s="164"/>
      <c r="C59" s="165"/>
      <c r="D59" s="160"/>
      <c r="E59" s="161"/>
      <c r="F59" s="50" t="s">
        <v>88</v>
      </c>
      <c r="G59" s="33" t="s">
        <v>89</v>
      </c>
      <c r="H59" s="148"/>
      <c r="I59" s="34" t="s">
        <v>209</v>
      </c>
      <c r="J59" s="117"/>
      <c r="K59" s="116"/>
      <c r="L59" s="155"/>
      <c r="M59" s="125"/>
      <c r="N59" s="71"/>
      <c r="O59" s="41"/>
      <c r="P59" s="39">
        <f>O59</f>
        <v>0</v>
      </c>
      <c r="Q59" s="191"/>
      <c r="R59" s="37"/>
    </row>
    <row r="60" spans="1:18" ht="18.95" customHeight="1">
      <c r="A60" s="29"/>
      <c r="B60" s="164"/>
      <c r="C60" s="165"/>
      <c r="D60" s="85"/>
      <c r="E60" s="86"/>
      <c r="F60" s="89"/>
      <c r="G60" s="88"/>
      <c r="H60" s="45" t="s">
        <v>192</v>
      </c>
      <c r="I60" s="46"/>
      <c r="J60" s="118"/>
      <c r="K60" s="118"/>
      <c r="L60" s="46">
        <f>L58</f>
        <v>0</v>
      </c>
      <c r="M60" s="118"/>
      <c r="N60" s="74"/>
      <c r="O60" s="93"/>
      <c r="P60" s="95"/>
      <c r="Q60" s="47">
        <f>Q58</f>
        <v>0</v>
      </c>
      <c r="R60" s="37"/>
    </row>
    <row r="61" spans="1:18" ht="38.1" customHeight="1">
      <c r="A61" s="29"/>
      <c r="B61" s="164"/>
      <c r="C61" s="165"/>
      <c r="D61" s="30" t="s">
        <v>90</v>
      </c>
      <c r="E61" s="33">
        <v>10</v>
      </c>
      <c r="F61" s="57" t="s">
        <v>91</v>
      </c>
      <c r="G61" s="33" t="s">
        <v>135</v>
      </c>
      <c r="H61" s="33" t="s">
        <v>39</v>
      </c>
      <c r="I61" s="34" t="s">
        <v>209</v>
      </c>
      <c r="J61" s="117"/>
      <c r="K61" s="119"/>
      <c r="L61" s="36">
        <f>IF(K61&gt;=10,10,K61)</f>
        <v>0</v>
      </c>
      <c r="M61" s="125"/>
      <c r="N61" s="71"/>
      <c r="O61" s="41"/>
      <c r="P61" s="39">
        <f>O61*1.5</f>
        <v>0</v>
      </c>
      <c r="Q61" s="39">
        <f>IF(P61&gt;=10,10,P61)</f>
        <v>0</v>
      </c>
      <c r="R61" s="37"/>
    </row>
    <row r="62" spans="1:18" ht="18.95" customHeight="1">
      <c r="A62" s="29"/>
      <c r="B62" s="164"/>
      <c r="C62" s="165"/>
      <c r="D62" s="85"/>
      <c r="E62" s="88"/>
      <c r="F62" s="90"/>
      <c r="G62" s="91"/>
      <c r="H62" s="45" t="s">
        <v>192</v>
      </c>
      <c r="I62" s="46"/>
      <c r="J62" s="118"/>
      <c r="K62" s="118"/>
      <c r="L62" s="46">
        <f>L61</f>
        <v>0</v>
      </c>
      <c r="M62" s="118"/>
      <c r="N62" s="74"/>
      <c r="O62" s="93"/>
      <c r="P62" s="47"/>
      <c r="Q62" s="96">
        <f>Q61</f>
        <v>0</v>
      </c>
      <c r="R62" s="37"/>
    </row>
    <row r="63" spans="1:18" ht="33.95" customHeight="1">
      <c r="A63" s="29"/>
      <c r="B63" s="164"/>
      <c r="C63" s="165"/>
      <c r="D63" s="160" t="s">
        <v>92</v>
      </c>
      <c r="E63" s="161">
        <v>20</v>
      </c>
      <c r="F63" s="40" t="s">
        <v>93</v>
      </c>
      <c r="G63" s="31" t="s">
        <v>197</v>
      </c>
      <c r="H63" s="33" t="s">
        <v>9</v>
      </c>
      <c r="I63" s="34" t="s">
        <v>209</v>
      </c>
      <c r="J63" s="117"/>
      <c r="K63" s="119"/>
      <c r="L63" s="53">
        <f>IF(SUM(K63:K66)&gt;=20,20,SUM(K63:K66))</f>
        <v>0</v>
      </c>
      <c r="M63" s="125"/>
      <c r="N63" s="71"/>
      <c r="O63" s="41"/>
      <c r="P63" s="39">
        <f>O63</f>
        <v>0</v>
      </c>
      <c r="Q63" s="54">
        <f>IF(SUM(P63:P66)&gt;=20,20,SUM(P63:P66))</f>
        <v>0</v>
      </c>
      <c r="R63" s="37"/>
    </row>
    <row r="64" spans="1:18" ht="24.75" customHeight="1">
      <c r="A64" s="29"/>
      <c r="B64" s="164"/>
      <c r="C64" s="165"/>
      <c r="D64" s="160"/>
      <c r="E64" s="161"/>
      <c r="F64" s="179" t="s">
        <v>94</v>
      </c>
      <c r="G64" s="31" t="s">
        <v>95</v>
      </c>
      <c r="H64" s="146" t="s">
        <v>39</v>
      </c>
      <c r="I64" s="34" t="s">
        <v>209</v>
      </c>
      <c r="J64" s="183"/>
      <c r="K64" s="182"/>
      <c r="L64" s="175">
        <f>IF(K64&gt;=10,10,K64)</f>
        <v>0</v>
      </c>
      <c r="M64" s="125"/>
      <c r="N64" s="71"/>
      <c r="O64" s="197"/>
      <c r="P64" s="188">
        <f>IF(O64&gt;=10,10,O64)</f>
        <v>0</v>
      </c>
      <c r="Q64" s="188">
        <f>IF(P64&gt;=10,10,P64)</f>
        <v>0</v>
      </c>
      <c r="R64" s="37"/>
    </row>
    <row r="65" spans="1:18" ht="24.75" customHeight="1">
      <c r="A65" s="29"/>
      <c r="B65" s="164"/>
      <c r="C65" s="165"/>
      <c r="D65" s="160"/>
      <c r="E65" s="161"/>
      <c r="F65" s="180"/>
      <c r="G65" s="31" t="s">
        <v>137</v>
      </c>
      <c r="H65" s="147"/>
      <c r="I65" s="34" t="s">
        <v>209</v>
      </c>
      <c r="J65" s="184"/>
      <c r="K65" s="182"/>
      <c r="L65" s="175"/>
      <c r="M65" s="125"/>
      <c r="N65" s="71"/>
      <c r="O65" s="198"/>
      <c r="P65" s="188"/>
      <c r="Q65" s="188"/>
      <c r="R65" s="37"/>
    </row>
    <row r="66" spans="1:18" ht="24.75" customHeight="1">
      <c r="A66" s="29"/>
      <c r="B66" s="164"/>
      <c r="C66" s="165"/>
      <c r="D66" s="160"/>
      <c r="E66" s="161"/>
      <c r="F66" s="181"/>
      <c r="G66" s="31" t="s">
        <v>96</v>
      </c>
      <c r="H66" s="148"/>
      <c r="I66" s="34" t="s">
        <v>209</v>
      </c>
      <c r="J66" s="185"/>
      <c r="K66" s="182"/>
      <c r="L66" s="175"/>
      <c r="M66" s="125"/>
      <c r="N66" s="71"/>
      <c r="O66" s="199"/>
      <c r="P66" s="188"/>
      <c r="Q66" s="188"/>
      <c r="R66" s="37"/>
    </row>
    <row r="67" spans="1:18" s="49" customFormat="1" ht="16.7" customHeight="1">
      <c r="A67" s="42"/>
      <c r="B67" s="164"/>
      <c r="C67" s="165"/>
      <c r="D67" s="55"/>
      <c r="E67" s="56"/>
      <c r="F67" s="34"/>
      <c r="G67" s="51"/>
      <c r="H67" s="45" t="s">
        <v>192</v>
      </c>
      <c r="I67" s="46"/>
      <c r="J67" s="118"/>
      <c r="K67" s="118"/>
      <c r="L67" s="46">
        <f>IF(SUM(L63:L66)&gt;=20,20,SUM(L63:L66))</f>
        <v>0</v>
      </c>
      <c r="M67" s="126"/>
      <c r="N67" s="73"/>
      <c r="O67" s="47"/>
      <c r="P67" s="47"/>
      <c r="Q67" s="47">
        <f>IF(SUM(Q63:Q66)&gt;=20,20,SUM(Q63:Q66))</f>
        <v>0</v>
      </c>
      <c r="R67" s="48"/>
    </row>
    <row r="68" spans="1:18" ht="27" customHeight="1">
      <c r="A68" s="29"/>
      <c r="B68" s="164"/>
      <c r="C68" s="165"/>
      <c r="D68" s="160" t="s">
        <v>97</v>
      </c>
      <c r="E68" s="161">
        <v>10</v>
      </c>
      <c r="F68" s="40" t="s">
        <v>175</v>
      </c>
      <c r="G68" s="31" t="s">
        <v>98</v>
      </c>
      <c r="H68" s="33" t="s">
        <v>9</v>
      </c>
      <c r="I68" s="34" t="s">
        <v>209</v>
      </c>
      <c r="J68" s="117"/>
      <c r="K68" s="119"/>
      <c r="L68" s="36">
        <f>K68</f>
        <v>0</v>
      </c>
      <c r="M68" s="125"/>
      <c r="N68" s="71"/>
      <c r="O68" s="41"/>
      <c r="P68" s="39">
        <f>O68*1.5</f>
        <v>0</v>
      </c>
      <c r="Q68" s="39">
        <f>P68</f>
        <v>0</v>
      </c>
      <c r="R68" s="37"/>
    </row>
    <row r="69" spans="1:18" ht="24" customHeight="1">
      <c r="A69" s="29"/>
      <c r="B69" s="164"/>
      <c r="C69" s="165"/>
      <c r="D69" s="160"/>
      <c r="E69" s="161"/>
      <c r="F69" s="40" t="s">
        <v>99</v>
      </c>
      <c r="G69" s="31" t="s">
        <v>100</v>
      </c>
      <c r="H69" s="33" t="s">
        <v>101</v>
      </c>
      <c r="I69" s="34" t="s">
        <v>209</v>
      </c>
      <c r="J69" s="117"/>
      <c r="K69" s="119"/>
      <c r="L69" s="36">
        <f>IF(K69&gt;=5,5,K69)</f>
        <v>0</v>
      </c>
      <c r="M69" s="125"/>
      <c r="N69" s="71"/>
      <c r="O69" s="41"/>
      <c r="P69" s="39">
        <f>O69*5</f>
        <v>0</v>
      </c>
      <c r="Q69" s="39">
        <f>IF(P69&gt;=5,5,P69)</f>
        <v>0</v>
      </c>
      <c r="R69" s="37"/>
    </row>
    <row r="70" spans="1:18" s="49" customFormat="1" ht="18.95" customHeight="1">
      <c r="A70" s="42"/>
      <c r="B70" s="164"/>
      <c r="C70" s="165"/>
      <c r="D70" s="55"/>
      <c r="E70" s="56"/>
      <c r="F70" s="34"/>
      <c r="G70" s="51"/>
      <c r="H70" s="45" t="s">
        <v>192</v>
      </c>
      <c r="I70" s="46"/>
      <c r="J70" s="118"/>
      <c r="K70" s="118"/>
      <c r="L70" s="46">
        <f>IF(SUM(L68:L69)&gt;=10,10,SUM(L68:L69))</f>
        <v>0</v>
      </c>
      <c r="M70" s="126"/>
      <c r="N70" s="73"/>
      <c r="O70" s="47"/>
      <c r="P70" s="47"/>
      <c r="Q70" s="47">
        <f>IF(SUM(Q68:Q69)&gt;=10,10,SUM(Q68:Q69))</f>
        <v>0</v>
      </c>
      <c r="R70" s="48"/>
    </row>
    <row r="71" spans="1:18" ht="30" customHeight="1">
      <c r="A71" s="29"/>
      <c r="B71" s="164"/>
      <c r="C71" s="165"/>
      <c r="D71" s="160" t="s">
        <v>102</v>
      </c>
      <c r="E71" s="161">
        <v>20</v>
      </c>
      <c r="F71" s="40" t="s">
        <v>103</v>
      </c>
      <c r="G71" s="33" t="s">
        <v>104</v>
      </c>
      <c r="H71" s="33" t="s">
        <v>9</v>
      </c>
      <c r="I71" s="34" t="s">
        <v>209</v>
      </c>
      <c r="J71" s="117"/>
      <c r="K71" s="119"/>
      <c r="L71" s="36">
        <f>K71</f>
        <v>0</v>
      </c>
      <c r="M71" s="125"/>
      <c r="N71" s="72"/>
      <c r="O71" s="41"/>
      <c r="P71" s="39">
        <f>O71*2</f>
        <v>0</v>
      </c>
      <c r="Q71" s="39">
        <f>P71</f>
        <v>0</v>
      </c>
      <c r="R71" s="37"/>
    </row>
    <row r="72" spans="1:18" ht="32.1" customHeight="1">
      <c r="A72" s="29"/>
      <c r="B72" s="164"/>
      <c r="C72" s="165"/>
      <c r="D72" s="160"/>
      <c r="E72" s="161"/>
      <c r="F72" s="40" t="s">
        <v>140</v>
      </c>
      <c r="G72" s="33" t="s">
        <v>105</v>
      </c>
      <c r="H72" s="58" t="s">
        <v>9</v>
      </c>
      <c r="I72" s="34" t="s">
        <v>209</v>
      </c>
      <c r="J72" s="117"/>
      <c r="K72" s="119"/>
      <c r="L72" s="36">
        <f>K72</f>
        <v>0</v>
      </c>
      <c r="M72" s="125"/>
      <c r="N72" s="71"/>
      <c r="O72" s="41"/>
      <c r="P72" s="39">
        <f>O72*1.5</f>
        <v>0</v>
      </c>
      <c r="Q72" s="39">
        <f>P72</f>
        <v>0</v>
      </c>
      <c r="R72" s="37"/>
    </row>
    <row r="73" spans="1:18" ht="38.45" customHeight="1">
      <c r="A73" s="29"/>
      <c r="B73" s="164"/>
      <c r="C73" s="165"/>
      <c r="D73" s="160"/>
      <c r="E73" s="161"/>
      <c r="F73" s="60" t="s">
        <v>141</v>
      </c>
      <c r="G73" s="33" t="s">
        <v>106</v>
      </c>
      <c r="H73" s="58" t="s">
        <v>9</v>
      </c>
      <c r="I73" s="34" t="s">
        <v>209</v>
      </c>
      <c r="J73" s="117"/>
      <c r="K73" s="119"/>
      <c r="L73" s="36">
        <f>K73</f>
        <v>0</v>
      </c>
      <c r="M73" s="125"/>
      <c r="N73" s="71"/>
      <c r="O73" s="41"/>
      <c r="P73" s="39">
        <f>O73*1</f>
        <v>0</v>
      </c>
      <c r="Q73" s="39">
        <f>P73</f>
        <v>0</v>
      </c>
      <c r="R73" s="37"/>
    </row>
    <row r="74" spans="1:18" s="49" customFormat="1" ht="17.1" customHeight="1">
      <c r="A74" s="42"/>
      <c r="B74" s="164"/>
      <c r="C74" s="165"/>
      <c r="D74" s="55"/>
      <c r="E74" s="56"/>
      <c r="F74" s="34"/>
      <c r="G74" s="51"/>
      <c r="H74" s="45" t="s">
        <v>192</v>
      </c>
      <c r="I74" s="46"/>
      <c r="J74" s="118"/>
      <c r="K74" s="118"/>
      <c r="L74" s="46">
        <f>IF(SUM(L71:L73)&gt;=20,20,SUM(L71:L73))</f>
        <v>0</v>
      </c>
      <c r="M74" s="126"/>
      <c r="N74" s="73"/>
      <c r="O74" s="47"/>
      <c r="P74" s="47"/>
      <c r="Q74" s="47">
        <f>IF(SUM(Q71:Q73)&gt;=20,20,SUM(Q71:Q73))</f>
        <v>0</v>
      </c>
      <c r="R74" s="48"/>
    </row>
    <row r="75" spans="1:18" s="104" customFormat="1" ht="18" customHeight="1">
      <c r="A75" s="97"/>
      <c r="B75" s="105" t="s">
        <v>107</v>
      </c>
      <c r="C75" s="105">
        <v>40</v>
      </c>
      <c r="D75" s="106"/>
      <c r="E75" s="107">
        <f>SUM(E55:E73)</f>
        <v>100</v>
      </c>
      <c r="F75" s="149" t="s">
        <v>194</v>
      </c>
      <c r="G75" s="150"/>
      <c r="H75" s="151"/>
      <c r="I75" s="108"/>
      <c r="J75" s="121"/>
      <c r="K75" s="121"/>
      <c r="L75" s="109">
        <f>SUM(L57+L60+L62+L67+L70+L74)*0.4</f>
        <v>0</v>
      </c>
      <c r="M75" s="128"/>
      <c r="N75" s="108"/>
      <c r="O75" s="109"/>
      <c r="P75" s="109"/>
      <c r="Q75" s="109">
        <f>SUM(Q57+Q60+Q62+Q67+Q70+Q74)*0.4</f>
        <v>0</v>
      </c>
      <c r="R75" s="110"/>
    </row>
    <row r="76" spans="1:18" ht="38.1" customHeight="1">
      <c r="A76" s="29"/>
      <c r="B76" s="177" t="s">
        <v>108</v>
      </c>
      <c r="C76" s="165">
        <v>30</v>
      </c>
      <c r="D76" s="160" t="s">
        <v>109</v>
      </c>
      <c r="E76" s="161">
        <v>20</v>
      </c>
      <c r="F76" s="40" t="s">
        <v>110</v>
      </c>
      <c r="G76" s="33" t="s">
        <v>213</v>
      </c>
      <c r="H76" s="33" t="s">
        <v>9</v>
      </c>
      <c r="I76" s="123"/>
      <c r="J76" s="117"/>
      <c r="K76" s="119"/>
      <c r="L76" s="36">
        <f>K76</f>
        <v>0</v>
      </c>
      <c r="M76" s="125"/>
      <c r="N76" s="113"/>
      <c r="O76" s="41"/>
      <c r="P76" s="39">
        <f>3*N76+2*O76</f>
        <v>0</v>
      </c>
      <c r="Q76" s="39">
        <f>P76</f>
        <v>0</v>
      </c>
      <c r="R76" s="37"/>
    </row>
    <row r="77" spans="1:18" ht="21" customHeight="1">
      <c r="A77" s="29"/>
      <c r="B77" s="178"/>
      <c r="C77" s="165"/>
      <c r="D77" s="160"/>
      <c r="E77" s="161"/>
      <c r="F77" s="50" t="s">
        <v>111</v>
      </c>
      <c r="G77" s="33" t="s">
        <v>214</v>
      </c>
      <c r="H77" s="33" t="s">
        <v>9</v>
      </c>
      <c r="I77" s="117"/>
      <c r="J77" s="117"/>
      <c r="K77" s="119"/>
      <c r="L77" s="36">
        <f>K77</f>
        <v>0</v>
      </c>
      <c r="M77" s="125"/>
      <c r="N77" s="41"/>
      <c r="O77" s="41"/>
      <c r="P77" s="39">
        <f>2*N77+1*O77</f>
        <v>0</v>
      </c>
      <c r="Q77" s="39">
        <f>P77</f>
        <v>0</v>
      </c>
      <c r="R77" s="37"/>
    </row>
    <row r="78" spans="1:18" ht="54" customHeight="1">
      <c r="A78" s="29"/>
      <c r="B78" s="178"/>
      <c r="C78" s="165"/>
      <c r="D78" s="160"/>
      <c r="E78" s="161"/>
      <c r="F78" s="50" t="s">
        <v>112</v>
      </c>
      <c r="G78" s="33" t="s">
        <v>215</v>
      </c>
      <c r="H78" s="162" t="s">
        <v>39</v>
      </c>
      <c r="I78" s="117"/>
      <c r="J78" s="117"/>
      <c r="K78" s="119"/>
      <c r="L78" s="154">
        <f>IF(SUM(K78:K79)&gt;=10,10,SUM(K78:K79))</f>
        <v>0</v>
      </c>
      <c r="M78" s="125"/>
      <c r="N78" s="41"/>
      <c r="O78" s="41"/>
      <c r="P78" s="39">
        <f>1.5*N78+1*O78</f>
        <v>0</v>
      </c>
      <c r="Q78" s="189">
        <f>IF(SUM(P78:P79)&gt;=10,10,SUM(P78:P79))</f>
        <v>0</v>
      </c>
      <c r="R78" s="37"/>
    </row>
    <row r="79" spans="1:18" ht="44.65" customHeight="1">
      <c r="A79" s="29"/>
      <c r="B79" s="178"/>
      <c r="C79" s="165"/>
      <c r="D79" s="160"/>
      <c r="E79" s="161"/>
      <c r="F79" s="50" t="s">
        <v>113</v>
      </c>
      <c r="G79" s="33" t="s">
        <v>216</v>
      </c>
      <c r="H79" s="162"/>
      <c r="I79" s="123"/>
      <c r="J79" s="117"/>
      <c r="K79" s="119"/>
      <c r="L79" s="155"/>
      <c r="M79" s="125"/>
      <c r="N79" s="113"/>
      <c r="O79" s="41"/>
      <c r="P79" s="39">
        <f>1*N79+0.5*O79</f>
        <v>0</v>
      </c>
      <c r="Q79" s="191"/>
      <c r="R79" s="37"/>
    </row>
    <row r="80" spans="1:18" s="49" customFormat="1" ht="16.7" customHeight="1">
      <c r="A80" s="42"/>
      <c r="B80" s="178"/>
      <c r="C80" s="165"/>
      <c r="D80" s="55"/>
      <c r="E80" s="56"/>
      <c r="F80" s="34"/>
      <c r="G80" s="51"/>
      <c r="H80" s="45" t="s">
        <v>192</v>
      </c>
      <c r="I80" s="124"/>
      <c r="J80" s="118"/>
      <c r="K80" s="118"/>
      <c r="L80" s="46">
        <f>IF(SUM(L76:L79)&gt;=20,20,SUM(L76:L79))</f>
        <v>0</v>
      </c>
      <c r="M80" s="126"/>
      <c r="N80" s="73"/>
      <c r="O80" s="47"/>
      <c r="P80" s="47"/>
      <c r="Q80" s="47">
        <f>IF(SUM(Q76:Q79)&gt;=20,20,SUM(Q76:Q79))</f>
        <v>0</v>
      </c>
      <c r="R80" s="48"/>
    </row>
    <row r="81" spans="1:18" ht="26.1" customHeight="1">
      <c r="A81" s="29"/>
      <c r="B81" s="178"/>
      <c r="C81" s="165"/>
      <c r="D81" s="160" t="s">
        <v>114</v>
      </c>
      <c r="E81" s="161">
        <v>20</v>
      </c>
      <c r="F81" s="40" t="s">
        <v>115</v>
      </c>
      <c r="G81" s="33" t="s">
        <v>217</v>
      </c>
      <c r="H81" s="33" t="s">
        <v>22</v>
      </c>
      <c r="I81" s="123"/>
      <c r="J81" s="117"/>
      <c r="K81" s="119"/>
      <c r="L81" s="36">
        <f aca="true" t="shared" si="0" ref="L81:L83">K81</f>
        <v>0</v>
      </c>
      <c r="M81" s="125"/>
      <c r="N81" s="113"/>
      <c r="O81" s="41"/>
      <c r="P81" s="39">
        <f>8*N81+3.5*O81</f>
        <v>0</v>
      </c>
      <c r="Q81" s="39">
        <f aca="true" t="shared" si="1" ref="Q81:Q83">P81</f>
        <v>0</v>
      </c>
      <c r="R81" s="37"/>
    </row>
    <row r="82" spans="1:18" ht="26.1" customHeight="1">
      <c r="A82" s="29"/>
      <c r="B82" s="178"/>
      <c r="C82" s="165"/>
      <c r="D82" s="160"/>
      <c r="E82" s="161"/>
      <c r="F82" s="40" t="s">
        <v>116</v>
      </c>
      <c r="G82" s="33" t="s">
        <v>218</v>
      </c>
      <c r="H82" s="33" t="s">
        <v>22</v>
      </c>
      <c r="I82" s="117"/>
      <c r="J82" s="117"/>
      <c r="K82" s="119"/>
      <c r="L82" s="36">
        <f t="shared" si="0"/>
        <v>0</v>
      </c>
      <c r="M82" s="125"/>
      <c r="N82" s="41"/>
      <c r="O82" s="41"/>
      <c r="P82" s="39">
        <f>6*N82+3*O82</f>
        <v>0</v>
      </c>
      <c r="Q82" s="39">
        <f t="shared" si="1"/>
        <v>0</v>
      </c>
      <c r="R82" s="37"/>
    </row>
    <row r="83" spans="1:18" ht="42" customHeight="1">
      <c r="A83" s="29"/>
      <c r="B83" s="178"/>
      <c r="C83" s="165"/>
      <c r="D83" s="160"/>
      <c r="E83" s="161"/>
      <c r="F83" s="40" t="s">
        <v>117</v>
      </c>
      <c r="G83" s="33" t="s">
        <v>219</v>
      </c>
      <c r="H83" s="33" t="s">
        <v>22</v>
      </c>
      <c r="I83" s="117"/>
      <c r="J83" s="117"/>
      <c r="K83" s="119"/>
      <c r="L83" s="36">
        <f t="shared" si="0"/>
        <v>0</v>
      </c>
      <c r="M83" s="125"/>
      <c r="N83" s="41"/>
      <c r="O83" s="41"/>
      <c r="P83" s="39">
        <f>4*N83+2.5*O83</f>
        <v>0</v>
      </c>
      <c r="Q83" s="39">
        <f t="shared" si="1"/>
        <v>0</v>
      </c>
      <c r="R83" s="37"/>
    </row>
    <row r="84" spans="1:18" s="49" customFormat="1" ht="15.95" customHeight="1">
      <c r="A84" s="42"/>
      <c r="B84" s="178"/>
      <c r="C84" s="165"/>
      <c r="D84" s="55"/>
      <c r="E84" s="56"/>
      <c r="F84" s="34"/>
      <c r="G84" s="51"/>
      <c r="H84" s="45" t="s">
        <v>192</v>
      </c>
      <c r="I84" s="46"/>
      <c r="J84" s="118"/>
      <c r="K84" s="118"/>
      <c r="L84" s="46">
        <f>IF(SUM(L81:L83)&gt;=20,20,SUM(L81:L83))</f>
        <v>0</v>
      </c>
      <c r="M84" s="126"/>
      <c r="N84" s="73"/>
      <c r="O84" s="47"/>
      <c r="P84" s="47"/>
      <c r="Q84" s="47">
        <f>IF(SUM(Q81:Q83)&gt;=20,20,SUM(Q81:Q83))</f>
        <v>0</v>
      </c>
      <c r="R84" s="48"/>
    </row>
    <row r="85" spans="1:18" ht="30" customHeight="1">
      <c r="A85" s="29"/>
      <c r="B85" s="178"/>
      <c r="C85" s="165"/>
      <c r="D85" s="30" t="s">
        <v>118</v>
      </c>
      <c r="E85" s="31">
        <v>20</v>
      </c>
      <c r="F85" s="30" t="s">
        <v>119</v>
      </c>
      <c r="G85" s="31" t="s">
        <v>120</v>
      </c>
      <c r="H85" s="33" t="s">
        <v>87</v>
      </c>
      <c r="I85" s="34" t="s">
        <v>209</v>
      </c>
      <c r="J85" s="117"/>
      <c r="K85" s="119"/>
      <c r="L85" s="53">
        <f>IF(L84&gt;=20,20,L84)</f>
        <v>0</v>
      </c>
      <c r="M85" s="125"/>
      <c r="N85" s="72"/>
      <c r="O85" s="41"/>
      <c r="P85" s="39">
        <f>O85*2</f>
        <v>0</v>
      </c>
      <c r="Q85" s="54">
        <f>IF(Q84&gt;=20,20,Q84)</f>
        <v>0</v>
      </c>
      <c r="R85" s="37"/>
    </row>
    <row r="86" spans="1:18" s="49" customFormat="1" ht="16.7" customHeight="1">
      <c r="A86" s="42"/>
      <c r="B86" s="178"/>
      <c r="C86" s="165"/>
      <c r="D86" s="55"/>
      <c r="E86" s="56"/>
      <c r="F86" s="34"/>
      <c r="G86" s="51"/>
      <c r="H86" s="45" t="s">
        <v>192</v>
      </c>
      <c r="I86" s="46"/>
      <c r="J86" s="118"/>
      <c r="K86" s="118"/>
      <c r="L86" s="46">
        <f>IF(L85&gt;=20,20,L85)</f>
        <v>0</v>
      </c>
      <c r="M86" s="126"/>
      <c r="N86" s="74"/>
      <c r="O86" s="47"/>
      <c r="P86" s="47"/>
      <c r="Q86" s="47">
        <f>IF(Q85&gt;=20,20,Q85)</f>
        <v>0</v>
      </c>
      <c r="R86" s="48"/>
    </row>
    <row r="87" spans="1:18" ht="39" customHeight="1">
      <c r="A87" s="29"/>
      <c r="B87" s="178"/>
      <c r="C87" s="165"/>
      <c r="D87" s="160" t="s">
        <v>121</v>
      </c>
      <c r="E87" s="161">
        <v>20</v>
      </c>
      <c r="F87" s="30" t="s">
        <v>122</v>
      </c>
      <c r="G87" s="33" t="s">
        <v>123</v>
      </c>
      <c r="H87" s="33" t="s">
        <v>9</v>
      </c>
      <c r="I87" s="34" t="s">
        <v>209</v>
      </c>
      <c r="J87" s="117"/>
      <c r="K87" s="119"/>
      <c r="L87" s="36">
        <f>K87</f>
        <v>0</v>
      </c>
      <c r="M87" s="125"/>
      <c r="N87" s="71"/>
      <c r="O87" s="41"/>
      <c r="P87" s="39">
        <f>O87*2</f>
        <v>0</v>
      </c>
      <c r="Q87" s="39">
        <f>P87</f>
        <v>0</v>
      </c>
      <c r="R87" s="37"/>
    </row>
    <row r="88" spans="1:18" ht="44.45" customHeight="1">
      <c r="A88" s="29"/>
      <c r="B88" s="178"/>
      <c r="C88" s="165"/>
      <c r="D88" s="160"/>
      <c r="E88" s="161"/>
      <c r="F88" s="50" t="s">
        <v>124</v>
      </c>
      <c r="G88" s="31" t="s">
        <v>125</v>
      </c>
      <c r="H88" s="33" t="s">
        <v>9</v>
      </c>
      <c r="I88" s="34" t="s">
        <v>209</v>
      </c>
      <c r="J88" s="117"/>
      <c r="K88" s="119"/>
      <c r="L88" s="36">
        <f>K88</f>
        <v>0</v>
      </c>
      <c r="M88" s="125"/>
      <c r="N88" s="72"/>
      <c r="O88" s="41"/>
      <c r="P88" s="39">
        <f>O88*1</f>
        <v>0</v>
      </c>
      <c r="Q88" s="39">
        <f>P88</f>
        <v>0</v>
      </c>
      <c r="R88" s="37"/>
    </row>
    <row r="89" spans="1:18" ht="30.75" customHeight="1">
      <c r="A89" s="29"/>
      <c r="B89" s="178"/>
      <c r="C89" s="165"/>
      <c r="D89" s="160"/>
      <c r="E89" s="161"/>
      <c r="F89" s="30" t="s">
        <v>142</v>
      </c>
      <c r="G89" s="33" t="s">
        <v>126</v>
      </c>
      <c r="H89" s="33" t="s">
        <v>9</v>
      </c>
      <c r="I89" s="34" t="s">
        <v>209</v>
      </c>
      <c r="J89" s="117"/>
      <c r="K89" s="119"/>
      <c r="L89" s="36">
        <f>K89</f>
        <v>0</v>
      </c>
      <c r="M89" s="125"/>
      <c r="N89" s="72"/>
      <c r="O89" s="41"/>
      <c r="P89" s="39">
        <f>O89*0.75</f>
        <v>0</v>
      </c>
      <c r="Q89" s="39">
        <f>P89</f>
        <v>0</v>
      </c>
      <c r="R89" s="37"/>
    </row>
    <row r="90" spans="1:18" ht="40.35" customHeight="1">
      <c r="A90" s="29"/>
      <c r="B90" s="178"/>
      <c r="C90" s="165"/>
      <c r="D90" s="160"/>
      <c r="E90" s="161"/>
      <c r="F90" s="30" t="s">
        <v>127</v>
      </c>
      <c r="G90" s="33" t="s">
        <v>128</v>
      </c>
      <c r="H90" s="33" t="s">
        <v>9</v>
      </c>
      <c r="I90" s="34" t="s">
        <v>209</v>
      </c>
      <c r="J90" s="117"/>
      <c r="K90" s="119"/>
      <c r="L90" s="36">
        <f>K90</f>
        <v>0</v>
      </c>
      <c r="M90" s="125"/>
      <c r="N90" s="71"/>
      <c r="O90" s="41"/>
      <c r="P90" s="39">
        <f>O90*0.5</f>
        <v>0</v>
      </c>
      <c r="Q90" s="39">
        <f>P90</f>
        <v>0</v>
      </c>
      <c r="R90" s="37"/>
    </row>
    <row r="91" spans="1:18" s="49" customFormat="1" ht="18.95" customHeight="1">
      <c r="A91" s="42"/>
      <c r="B91" s="178"/>
      <c r="C91" s="165"/>
      <c r="D91" s="55"/>
      <c r="E91" s="56"/>
      <c r="F91" s="34"/>
      <c r="G91" s="51"/>
      <c r="H91" s="45" t="s">
        <v>192</v>
      </c>
      <c r="I91" s="46"/>
      <c r="J91" s="118"/>
      <c r="K91" s="118"/>
      <c r="L91" s="46">
        <f>IF(SUM(L87:L90)&gt;=20,20,SUM(L87:L90))</f>
        <v>0</v>
      </c>
      <c r="M91" s="126"/>
      <c r="N91" s="74"/>
      <c r="O91" s="47"/>
      <c r="P91" s="47"/>
      <c r="Q91" s="47">
        <f>IF(SUM(Q87:Q90)&gt;=20,20,SUM(Q87:Q90))</f>
        <v>0</v>
      </c>
      <c r="R91" s="48"/>
    </row>
    <row r="92" spans="1:18" ht="47.1" customHeight="1">
      <c r="A92" s="29"/>
      <c r="B92" s="178"/>
      <c r="C92" s="165"/>
      <c r="D92" s="160" t="s">
        <v>129</v>
      </c>
      <c r="E92" s="161">
        <v>20</v>
      </c>
      <c r="F92" s="57" t="s">
        <v>130</v>
      </c>
      <c r="G92" s="31" t="s">
        <v>131</v>
      </c>
      <c r="H92" s="33" t="s">
        <v>9</v>
      </c>
      <c r="I92" s="34" t="s">
        <v>209</v>
      </c>
      <c r="J92" s="117"/>
      <c r="K92" s="119"/>
      <c r="L92" s="36">
        <f>K92</f>
        <v>0</v>
      </c>
      <c r="M92" s="125"/>
      <c r="N92" s="72"/>
      <c r="O92" s="41"/>
      <c r="P92" s="39">
        <f>O92*2</f>
        <v>0</v>
      </c>
      <c r="Q92" s="39">
        <f>P92</f>
        <v>0</v>
      </c>
      <c r="R92" s="37"/>
    </row>
    <row r="93" spans="1:18" ht="74.1" customHeight="1">
      <c r="A93" s="29"/>
      <c r="B93" s="178"/>
      <c r="C93" s="165"/>
      <c r="D93" s="160"/>
      <c r="E93" s="161"/>
      <c r="F93" s="30" t="s">
        <v>206</v>
      </c>
      <c r="G93" s="31" t="s">
        <v>132</v>
      </c>
      <c r="H93" s="33" t="s">
        <v>9</v>
      </c>
      <c r="I93" s="34" t="s">
        <v>209</v>
      </c>
      <c r="J93" s="117"/>
      <c r="K93" s="119"/>
      <c r="L93" s="36">
        <f>K93</f>
        <v>0</v>
      </c>
      <c r="M93" s="125"/>
      <c r="N93" s="72"/>
      <c r="O93" s="41"/>
      <c r="P93" s="39">
        <f>O93*1</f>
        <v>0</v>
      </c>
      <c r="Q93" s="39">
        <f>P93</f>
        <v>0</v>
      </c>
      <c r="R93" s="37"/>
    </row>
    <row r="94" spans="1:18" s="49" customFormat="1" ht="15.4" customHeight="1">
      <c r="A94" s="42"/>
      <c r="B94" s="83"/>
      <c r="C94" s="165"/>
      <c r="D94" s="55"/>
      <c r="E94" s="56"/>
      <c r="F94" s="34"/>
      <c r="G94" s="51"/>
      <c r="H94" s="45" t="s">
        <v>192</v>
      </c>
      <c r="I94" s="46"/>
      <c r="J94" s="118"/>
      <c r="K94" s="118"/>
      <c r="L94" s="46">
        <f>IF(SUM(L92:L93)&gt;=20,20,SUM(L92:L93))</f>
        <v>0</v>
      </c>
      <c r="M94" s="126"/>
      <c r="N94" s="73"/>
      <c r="O94" s="48"/>
      <c r="P94" s="47"/>
      <c r="Q94" s="47">
        <f>IF(SUM(Q92:Q93)&gt;=20,20,SUM(Q92:Q93))</f>
        <v>0</v>
      </c>
      <c r="R94" s="48"/>
    </row>
    <row r="95" spans="1:18" s="104" customFormat="1" ht="19.35" customHeight="1">
      <c r="A95" s="97"/>
      <c r="B95" s="98" t="s">
        <v>133</v>
      </c>
      <c r="C95" s="98">
        <v>30</v>
      </c>
      <c r="D95" s="99"/>
      <c r="E95" s="100">
        <f>SUM(E76:E93)</f>
        <v>100</v>
      </c>
      <c r="F95" s="173" t="s">
        <v>195</v>
      </c>
      <c r="G95" s="173"/>
      <c r="H95" s="173"/>
      <c r="I95" s="111"/>
      <c r="J95" s="122"/>
      <c r="K95" s="122"/>
      <c r="L95" s="112">
        <f>SUM(L80+L84+L86+L91+L94)*0.3</f>
        <v>0</v>
      </c>
      <c r="M95" s="122"/>
      <c r="N95" s="111"/>
      <c r="O95" s="112"/>
      <c r="P95" s="112"/>
      <c r="Q95" s="112">
        <f>SUM(Q80+Q84+Q86+Q91+Q94)*0.3</f>
        <v>0</v>
      </c>
      <c r="R95" s="112"/>
    </row>
    <row r="96" spans="1:14" s="27" customFormat="1" ht="30.95" customHeight="1">
      <c r="A96" s="21"/>
      <c r="B96" s="59"/>
      <c r="C96" s="61"/>
      <c r="D96" s="62"/>
      <c r="E96" s="63"/>
      <c r="F96" s="64"/>
      <c r="G96" s="64"/>
      <c r="H96" s="64"/>
      <c r="I96" s="65"/>
      <c r="J96" s="66"/>
      <c r="K96" s="67"/>
      <c r="L96" s="66"/>
      <c r="M96" s="67"/>
      <c r="N96" s="65"/>
    </row>
    <row r="97" spans="1:18" s="82" customFormat="1" ht="47.1" customHeight="1">
      <c r="A97" s="76"/>
      <c r="B97" s="77" t="s">
        <v>134</v>
      </c>
      <c r="C97" s="77">
        <f>C95+C75+C54</f>
        <v>100</v>
      </c>
      <c r="D97" s="174" t="s">
        <v>196</v>
      </c>
      <c r="E97" s="174"/>
      <c r="F97" s="174"/>
      <c r="G97" s="174"/>
      <c r="H97" s="174"/>
      <c r="I97" s="75"/>
      <c r="J97" s="78"/>
      <c r="K97" s="79"/>
      <c r="L97" s="80">
        <f>SUM(L54+L75+L95)</f>
        <v>0</v>
      </c>
      <c r="M97" s="79"/>
      <c r="N97" s="75"/>
      <c r="O97" s="81"/>
      <c r="P97" s="81"/>
      <c r="Q97" s="80">
        <f>SUM(Q54+Q75+Q95)</f>
        <v>0</v>
      </c>
      <c r="R97" s="81"/>
    </row>
    <row r="99" ht="14.25">
      <c r="F99" s="49"/>
    </row>
    <row r="100" spans="6:7" ht="21.95" customHeight="1">
      <c r="F100" s="49"/>
      <c r="G100" s="84"/>
    </row>
    <row r="101" spans="2:6" ht="14.25">
      <c r="B101" s="16" t="s">
        <v>207</v>
      </c>
      <c r="D101" s="68"/>
      <c r="E101" s="69"/>
      <c r="F101" s="49"/>
    </row>
    <row r="102" spans="2:6" ht="14.25">
      <c r="B102" s="16" t="s">
        <v>208</v>
      </c>
      <c r="D102" s="68"/>
      <c r="E102" s="69"/>
      <c r="F102" s="49"/>
    </row>
    <row r="103" spans="4:6" ht="14.25">
      <c r="D103" s="68"/>
      <c r="E103" s="69"/>
      <c r="F103" s="49"/>
    </row>
    <row r="104" spans="4:6" ht="14.25">
      <c r="D104" s="68"/>
      <c r="E104" s="70"/>
      <c r="F104" s="49"/>
    </row>
    <row r="105" spans="4:6" ht="14.25">
      <c r="D105" s="68"/>
      <c r="E105" s="49"/>
      <c r="F105" s="49"/>
    </row>
  </sheetData>
  <sheetProtection algorithmName="SHA-512" hashValue="M4Oq0g1DTiMGGc3/Qw+56V58DqMp4lQBhUYyPU5x7w1Ixslw7j3nr1ZxRg8De/D+4K1lDVLmTx7sw3BWuBYalw==" saltValue="RVa2mP/cMFGpsifySRGsbw==" spinCount="100000" sheet="1" objects="1" scenarios="1" selectLockedCells="1"/>
  <mergeCells count="115">
    <mergeCell ref="L78:L79"/>
    <mergeCell ref="J44:J46"/>
    <mergeCell ref="K44:K46"/>
    <mergeCell ref="J48:J50"/>
    <mergeCell ref="J51:J52"/>
    <mergeCell ref="K48:K50"/>
    <mergeCell ref="K51:K52"/>
    <mergeCell ref="Q58:Q59"/>
    <mergeCell ref="P64:P66"/>
    <mergeCell ref="Q78:Q79"/>
    <mergeCell ref="P44:P46"/>
    <mergeCell ref="P48:P50"/>
    <mergeCell ref="Q48:Q50"/>
    <mergeCell ref="P51:P52"/>
    <mergeCell ref="Q51:Q52"/>
    <mergeCell ref="L58:L59"/>
    <mergeCell ref="O44:O46"/>
    <mergeCell ref="O48:O50"/>
    <mergeCell ref="O51:O52"/>
    <mergeCell ref="O64:O66"/>
    <mergeCell ref="L64:L66"/>
    <mergeCell ref="Q64:Q66"/>
    <mergeCell ref="N5:R5"/>
    <mergeCell ref="N6:R6"/>
    <mergeCell ref="L10:L11"/>
    <mergeCell ref="L14:L15"/>
    <mergeCell ref="L19:L20"/>
    <mergeCell ref="Q10:Q11"/>
    <mergeCell ref="Q44:Q46"/>
    <mergeCell ref="Q23:Q24"/>
    <mergeCell ref="Q26:Q27"/>
    <mergeCell ref="Q30:Q34"/>
    <mergeCell ref="Q40:Q42"/>
    <mergeCell ref="Q14:Q15"/>
    <mergeCell ref="Q19:Q20"/>
    <mergeCell ref="L44:L46"/>
    <mergeCell ref="L30:L34"/>
    <mergeCell ref="L40:L42"/>
    <mergeCell ref="L26:L27"/>
    <mergeCell ref="I5:M6"/>
    <mergeCell ref="I7:J7"/>
    <mergeCell ref="C76:C94"/>
    <mergeCell ref="F75:H75"/>
    <mergeCell ref="F95:H95"/>
    <mergeCell ref="D97:H97"/>
    <mergeCell ref="L23:L24"/>
    <mergeCell ref="B7:B8"/>
    <mergeCell ref="C7:C8"/>
    <mergeCell ref="B76:B93"/>
    <mergeCell ref="D76:D79"/>
    <mergeCell ref="E76:E79"/>
    <mergeCell ref="H78:H79"/>
    <mergeCell ref="D81:D83"/>
    <mergeCell ref="E81:E83"/>
    <mergeCell ref="D87:D90"/>
    <mergeCell ref="E87:E90"/>
    <mergeCell ref="D92:D93"/>
    <mergeCell ref="E92:E93"/>
    <mergeCell ref="H58:H59"/>
    <mergeCell ref="D63:D66"/>
    <mergeCell ref="E63:E66"/>
    <mergeCell ref="F64:F66"/>
    <mergeCell ref="K64:K66"/>
    <mergeCell ref="J64:J66"/>
    <mergeCell ref="L48:L50"/>
    <mergeCell ref="D68:D69"/>
    <mergeCell ref="E68:E69"/>
    <mergeCell ref="B55:B74"/>
    <mergeCell ref="C55:C74"/>
    <mergeCell ref="D55:D56"/>
    <mergeCell ref="E55:E56"/>
    <mergeCell ref="D58:D59"/>
    <mergeCell ref="E58:E59"/>
    <mergeCell ref="D71:D73"/>
    <mergeCell ref="E71:E73"/>
    <mergeCell ref="B4:H4"/>
    <mergeCell ref="B9:B53"/>
    <mergeCell ref="C9:C53"/>
    <mergeCell ref="D9:D11"/>
    <mergeCell ref="E9:E11"/>
    <mergeCell ref="H10:H11"/>
    <mergeCell ref="D13:D15"/>
    <mergeCell ref="E13:E15"/>
    <mergeCell ref="H14:H15"/>
    <mergeCell ref="D17:D20"/>
    <mergeCell ref="E17:E20"/>
    <mergeCell ref="H19:H20"/>
    <mergeCell ref="D22:D24"/>
    <mergeCell ref="E22:E24"/>
    <mergeCell ref="H23:H24"/>
    <mergeCell ref="D44:D46"/>
    <mergeCell ref="E44:E46"/>
    <mergeCell ref="F44:F46"/>
    <mergeCell ref="H44:H46"/>
    <mergeCell ref="D48:D52"/>
    <mergeCell ref="E48:E52"/>
    <mergeCell ref="F48:F50"/>
    <mergeCell ref="H48:H50"/>
    <mergeCell ref="B5:H6"/>
    <mergeCell ref="H64:H66"/>
    <mergeCell ref="F54:H54"/>
    <mergeCell ref="N7:O7"/>
    <mergeCell ref="L51:L52"/>
    <mergeCell ref="I8:J8"/>
    <mergeCell ref="N8:O8"/>
    <mergeCell ref="D26:D34"/>
    <mergeCell ref="E26:E34"/>
    <mergeCell ref="H26:H27"/>
    <mergeCell ref="H30:H34"/>
    <mergeCell ref="D38:D42"/>
    <mergeCell ref="E38:E42"/>
    <mergeCell ref="H38:H39"/>
    <mergeCell ref="H40:H42"/>
    <mergeCell ref="F51:F52"/>
    <mergeCell ref="H51:H5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1" r:id="rId2"/>
  <ignoredErrors>
    <ignoredError sqref="Q91 L91" 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e75814f-efd6-4e07-ae4c-eb7de72fe58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38FBB3BB20D44BAE566B88F9A4886E" ma:contentTypeVersion="18" ma:contentTypeDescription="Create a new document." ma:contentTypeScope="" ma:versionID="1cd9029df13f1c96dac891f06efc498c">
  <xsd:schema xmlns:xsd="http://www.w3.org/2001/XMLSchema" xmlns:xs="http://www.w3.org/2001/XMLSchema" xmlns:p="http://schemas.microsoft.com/office/2006/metadata/properties" xmlns:ns3="c0e60a2c-250d-4830-b76e-819ace95477a" xmlns:ns4="6e75814f-efd6-4e07-ae4c-eb7de72fe586" targetNamespace="http://schemas.microsoft.com/office/2006/metadata/properties" ma:root="true" ma:fieldsID="b7b2180fc834e51f8bd5e16ea685e788" ns3:_="" ns4:_="">
    <xsd:import namespace="c0e60a2c-250d-4830-b76e-819ace95477a"/>
    <xsd:import namespace="6e75814f-efd6-4e07-ae4c-eb7de72fe58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SearchPropertie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60a2c-250d-4830-b76e-819ace9547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5814f-efd6-4e07-ae4c-eb7de72fe5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CB9B7-EEED-4D9D-A9C8-4778DACB94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A6787F-C8BB-4E88-9838-455A7D8E6610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e75814f-efd6-4e07-ae4c-eb7de72fe586"/>
    <ds:schemaRef ds:uri="c0e60a2c-250d-4830-b76e-819ace95477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F4C5DF-4738-4C34-8225-3708C4DBB6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60a2c-250d-4830-b76e-819ace95477a"/>
    <ds:schemaRef ds:uri="6e75814f-efd6-4e07-ae4c-eb7de72fe5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Estela Maria dos Santos Ramos Vilhena</dc:creator>
  <cp:keywords/>
  <dc:description/>
  <cp:lastModifiedBy>Diana Rafaela Barroso Rosas</cp:lastModifiedBy>
  <cp:lastPrinted>2024-04-25T16:34:31Z</cp:lastPrinted>
  <dcterms:created xsi:type="dcterms:W3CDTF">2024-04-08T16:24:25Z</dcterms:created>
  <dcterms:modified xsi:type="dcterms:W3CDTF">2024-06-24T08:17:34Z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0x0101007338FBB3BB20D44BAE566B88F9A4886E</vt:lpwstr>
  </property>
</Properties>
</file>