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11775" windowHeight="5445" activeTab="0"/>
  </bookViews>
  <sheets>
    <sheet name="Anexo II" sheetId="9" r:id="rId1"/>
  </sheets>
  <definedNames>
    <definedName name="_xlnm.Print_Area" localSheetId="0">'Anexo II'!$A$1:$I$99</definedName>
  </definedNames>
  <calcPr calcId="145621"/>
</workbook>
</file>

<file path=xl/sharedStrings.xml><?xml version="1.0" encoding="utf-8"?>
<sst xmlns="http://schemas.openxmlformats.org/spreadsheetml/2006/main" count="285" uniqueCount="181">
  <si>
    <t>Área</t>
  </si>
  <si>
    <t>Pond.</t>
  </si>
  <si>
    <t>Critérios</t>
  </si>
  <si>
    <t>Licenciatura</t>
  </si>
  <si>
    <t>Organização de visitas de estudos</t>
  </si>
  <si>
    <t>Organizacional</t>
  </si>
  <si>
    <t>Patentes registadas</t>
  </si>
  <si>
    <t>Total</t>
  </si>
  <si>
    <t>Responsável</t>
  </si>
  <si>
    <t>Sub-Total 1</t>
  </si>
  <si>
    <t>Sub-Total 2</t>
  </si>
  <si>
    <t>Sub-Total 3</t>
  </si>
  <si>
    <t>Máximo de elementos</t>
  </si>
  <si>
    <t>Só conta o mais elevado</t>
  </si>
  <si>
    <t>Prestação de serviços ao exterior, estudos/projectos ou pareceres elaborados</t>
  </si>
  <si>
    <t>Outras actividades</t>
  </si>
  <si>
    <t xml:space="preserve">Participação em Órgãos Colegiais e Responsabilidade académica </t>
  </si>
  <si>
    <t>Unidade</t>
  </si>
  <si>
    <t xml:space="preserve"> por artigo</t>
  </si>
  <si>
    <t>por obra</t>
  </si>
  <si>
    <t xml:space="preserve"> por prémio</t>
  </si>
  <si>
    <t xml:space="preserve"> por orientação</t>
  </si>
  <si>
    <t>por ano</t>
  </si>
  <si>
    <t xml:space="preserve"> por visita </t>
  </si>
  <si>
    <t xml:space="preserve"> por evento </t>
  </si>
  <si>
    <t>por evento</t>
  </si>
  <si>
    <t xml:space="preserve"> por actividade</t>
  </si>
  <si>
    <t>por actividade</t>
  </si>
  <si>
    <t>por acção</t>
  </si>
  <si>
    <t>por ano completo</t>
  </si>
  <si>
    <t>por mês</t>
  </si>
  <si>
    <t>Formação académica/Profisssional (graus e provas)</t>
  </si>
  <si>
    <t>Participação em outros júris (exº recrutamento pessoal não docente, aquisição bens e serviços e empreitadas, etc)</t>
  </si>
  <si>
    <t>Técnico-Científica</t>
  </si>
  <si>
    <t>Pedagógica</t>
  </si>
  <si>
    <t>Experiência e Dedicação à Docência</t>
  </si>
  <si>
    <t>Orientação e Arbitragem (júri) de trabalhos e projectos de investigação;  Desenvolvimento de Projectos de Investigação, Prémios e Patentes</t>
  </si>
  <si>
    <t xml:space="preserve">Qualidade do Desempenho Docente </t>
  </si>
  <si>
    <t>Resultados da avaliação pelos alunos</t>
  </si>
  <si>
    <t>Cumprimento de prazos e outras obrigações profissionais</t>
  </si>
  <si>
    <t>Júri de Outras Provas Académicas Públicas de concursos de pessoal docente politécnico ou universitário</t>
  </si>
  <si>
    <t>Responsável de projecto de investigação com financiamento através de concurso público</t>
  </si>
  <si>
    <t>Responsável de projecto de investigação com financiamento externo directo</t>
  </si>
  <si>
    <t>Prémio ou Distinção Nacional ou Internacional por entidade de reconhecido prestígio</t>
  </si>
  <si>
    <t>Participação em</t>
  </si>
  <si>
    <t>Responsável por unidade/serviços (GQ, Erasmus, etc)</t>
  </si>
  <si>
    <t>Organização de eventos de disseminação institucional</t>
  </si>
  <si>
    <t>por patente</t>
  </si>
  <si>
    <t>Nº de registos = 0 ou 1</t>
  </si>
  <si>
    <t>Nº de registos = 2 ou 3</t>
  </si>
  <si>
    <t>Nº de registos &gt;3</t>
  </si>
  <si>
    <t>Doutoramento</t>
  </si>
  <si>
    <t>Mestrado ou Título Especialista (DL 206/2009)</t>
  </si>
  <si>
    <t xml:space="preserve">Editor ou co-editor principal de revista científica indexada </t>
  </si>
  <si>
    <t>por projecto e por ano</t>
  </si>
  <si>
    <t xml:space="preserve">Participação em programa de Mobilidade: Estadias docentes e de investigação (tipo Sócrates)  </t>
  </si>
  <si>
    <t>por exposição</t>
  </si>
  <si>
    <t>Responsável pela organização de eventos científicos nacionais</t>
  </si>
  <si>
    <t>Responsável pela organização de eventos científicos internacionais</t>
  </si>
  <si>
    <t>por comissão/ grupo / ano</t>
  </si>
  <si>
    <t>Agregação</t>
  </si>
  <si>
    <t>por conferência</t>
  </si>
  <si>
    <t xml:space="preserve">Editor ou co-editor principal de revista científica não indexada com peer review </t>
  </si>
  <si>
    <t>Editor convidado de número especial ou número temático de revista científica</t>
  </si>
  <si>
    <t>Tradução de obras científicas</t>
  </si>
  <si>
    <t xml:space="preserve">Editor ou co-editor de obra multi-autor (excluindo a compilação de artigos já publicados) </t>
  </si>
  <si>
    <t>Elaboração de Material Didáctico, Cursos de formação ou actualização frequentados e Participação em actividades académicas</t>
  </si>
  <si>
    <t>por disciplina</t>
  </si>
  <si>
    <t>Leccionação de disciplinas em 2º ciclo ou 3º ciclo</t>
  </si>
  <si>
    <t xml:space="preserve">Director de Departamento </t>
  </si>
  <si>
    <t>Membro de comissão directiva (mestrado)</t>
  </si>
  <si>
    <t>Responsável por grupo disciplinar</t>
  </si>
  <si>
    <t>Membro de outras comissões institucionais (elaboração de regulamentos, planeamento estratégico, etc)</t>
  </si>
  <si>
    <t>Membro de comissões científicas de revistas científicas</t>
  </si>
  <si>
    <t>por órgão (ano completo)</t>
  </si>
  <si>
    <t>por comissão</t>
  </si>
  <si>
    <t>Editor ou co-editor de actas de conferências nacionais ou internacionais</t>
  </si>
  <si>
    <t>Membro de comissões científicas de conferências com publicação de actas</t>
  </si>
  <si>
    <t>por revista</t>
  </si>
  <si>
    <t>por orientação</t>
  </si>
  <si>
    <t>proporcional à média das UC</t>
  </si>
  <si>
    <t>Assiduidade (sumários, programas, lançamento de notas, assinatura de termos, assiduidade às aulas, avaliações, vigilâncias) e pontualidade</t>
  </si>
  <si>
    <t>Orientação ou Co-orientação de Tese de Doutoramento (concluída)</t>
  </si>
  <si>
    <t>Sub-área</t>
  </si>
  <si>
    <t>Director de curso (1º ou 2º ciclo)</t>
  </si>
  <si>
    <t>por artigo</t>
  </si>
  <si>
    <t>Doutoramento e Mestrado</t>
  </si>
  <si>
    <t>Valor</t>
  </si>
  <si>
    <t>Participação em conferências (externas) com ou sem comunicação</t>
  </si>
  <si>
    <t>Leccionação de seminários, cursos de formação, e UCs extra-curriculares sem remuneração nem inclusão no serviço docente</t>
  </si>
  <si>
    <t>Orientação ou Co-orientação de Tese de Mestrado (concluída)</t>
  </si>
  <si>
    <t xml:space="preserve"> por júri</t>
  </si>
  <si>
    <t>por dia de conferência (máx. 3 dias / conf.)</t>
  </si>
  <si>
    <t>Manuais originais e textos de apoio ao ensino originais, se editados pela escola ou entidade de reconhecido prestígio</t>
  </si>
  <si>
    <t>Participação em grupos ou comissões académicas, incluídas as de avaliação institucional, com apresentação de relatórios, provas públicas, comissões p/ criação de cursos, etc</t>
  </si>
  <si>
    <t>Responsável por grupos ou comissões académicas, incluídas as de avaliação institucional, com apresentação de relatórios, provas públicas, comissões p/ criação de cursos, etc (não acumula com "participação")</t>
  </si>
  <si>
    <t>Software didático original, se editado pela Escola ou entidade de reconhecido prestígio</t>
  </si>
  <si>
    <t>Membro de comissão organizadora de conferências, seminários, jornadas, exposições ou acções formativas locais</t>
  </si>
  <si>
    <t>Responsável da comissão de organização de conferências, seminários, jornadas, exposições ou acções formativas locais (não acumula com "membro de")</t>
  </si>
  <si>
    <t>por cada 4h da acção</t>
  </si>
  <si>
    <t>Membro da comissão organizadora de eventos científicos nacionais/internacionais</t>
  </si>
  <si>
    <t>por júri por ano</t>
  </si>
  <si>
    <t>Coordenador de pós-graduação</t>
  </si>
  <si>
    <t xml:space="preserve"> por capítulo</t>
  </si>
  <si>
    <t>por revista por ano</t>
  </si>
  <si>
    <t>Arguente de Tese de Doutoramento</t>
  </si>
  <si>
    <t>Valor máximo do parâmetro</t>
  </si>
  <si>
    <t>Máximo teórico sub-área</t>
  </si>
  <si>
    <t>Director de CET</t>
  </si>
  <si>
    <t>Ad-hoc reviewer em revista de cariz científico</t>
  </si>
  <si>
    <t xml:space="preserve"> por hora de formação</t>
  </si>
  <si>
    <t>Publicação de artigos em revista científica, com peer review, não indexada ISI</t>
  </si>
  <si>
    <t>Publicação de artigos em revista de circulação, nacional ou internacional, sem peer review</t>
  </si>
  <si>
    <t xml:space="preserve">Publicação de capítulos em livros de cariz científico de circulação nacional </t>
  </si>
  <si>
    <t xml:space="preserve">Publicação de capítulos em livros de cariz científico de circulação internacional </t>
  </si>
  <si>
    <t>Participante como autor em exposições colectivas</t>
  </si>
  <si>
    <t>Membro da comissão organizadora de exposições</t>
  </si>
  <si>
    <t>Responsável pela organização de exposições artísticas</t>
  </si>
  <si>
    <t>Publicação de artigo completo em actas de congresso de investigação, com comissão científica, indexada extended-ISI ou equivalente</t>
  </si>
  <si>
    <t>Publicação de artigo completo em actas de congresso de investigação, com comissão científica, não indexada</t>
  </si>
  <si>
    <t>Publicação de artigos em revista científica indexada ISI ou equivalente</t>
  </si>
  <si>
    <t xml:space="preserve">Experiência profissional no ensino superior politécnico ou universitário </t>
  </si>
  <si>
    <t>Presidente de outros júris (exº recrutamento pessoal não docente, aquisição bens e serviços , etc) (não cumulativo com "membro de")</t>
  </si>
  <si>
    <t>Autor ou co-autor de obra completa de cariz científico (exclui-se a publicação directa de teses)</t>
  </si>
  <si>
    <t>Apresentação de comunicação oral em congresso de investigação com comissão científica</t>
  </si>
  <si>
    <t>Apresentação de comunicação por poster em participação em congresso de investigação (sem apresentação oral)</t>
  </si>
  <si>
    <t>Co-autoria de comunicação oral ou poster em congresso de investigação com comissão científica (não cumulativo com autoria)</t>
  </si>
  <si>
    <t>Orientação de estágios, projetos finais de curso, e júris de avaliação, não incluídos na distribuição de serviço docente (concluídos)</t>
  </si>
  <si>
    <t>Membro da equipa de projecto de investigação com financiamento através de concurso público</t>
  </si>
  <si>
    <t>Membro da equipa de projecto de investigação com financiamento externo directo</t>
  </si>
  <si>
    <t>Formações para actualização pedagógica ou profissional relevante para as atividades do docente</t>
  </si>
  <si>
    <t>Presidente do Conselho Científico de  Centro de Investigação do IPCA</t>
  </si>
  <si>
    <t>Presidente de júri de selecção/ seriação permanentes (creditação ECTS, etc) (não cumulativo com "membro de")</t>
  </si>
  <si>
    <t>Membro de júri de selecção/ seriação permanentes (creditação ECTS, etc) (não cumulativo com "membro de")</t>
  </si>
  <si>
    <t>Membro de júri de selecção/ seriação pontuais (concursos especiais, concursos &gt; 23, etc) (não cumulativo com "membro de")</t>
  </si>
  <si>
    <t>Presidente de júri de selecção/ seriação pontuais (concursos especiais, concursos &gt; 23, etc) (não cumulativo com "membro de")</t>
  </si>
  <si>
    <t>Arguente de Tese de Mestrado ou júri de Especialista</t>
  </si>
  <si>
    <t>Participante como autor em exposições individuais ou autor de obra original de reconhecido mérito</t>
  </si>
  <si>
    <t>Presidente de órgãos estatutários ou equivalentes (CTC, CP, CG, CCA; Provedor, etc) (não cumulativo com "membro de"), excluindo cargos remunerados ou redução lectiva (&gt;=30%)</t>
  </si>
  <si>
    <t>Secretário de órgãos estatutários ou equivalentes (CTC, CP)  (não cumulativo com "membro de")</t>
  </si>
  <si>
    <t>Membro de órgãos estatutários ou equivalentes (CTC, CP, CG, etc); excepto directores de curso no CP</t>
  </si>
  <si>
    <t>Director de  Centro Investigação reconhecido pela FCT</t>
  </si>
  <si>
    <t xml:space="preserve">Participação em acções de divulgação e promoção institucional </t>
  </si>
  <si>
    <t>SÓ PREENCHER CÉLULAS DESTA COR</t>
  </si>
  <si>
    <t>Elementos</t>
  </si>
  <si>
    <t>Pontuação</t>
  </si>
  <si>
    <t>Notas/comentários</t>
  </si>
  <si>
    <t>anos</t>
  </si>
  <si>
    <t>conferências</t>
  </si>
  <si>
    <t>artigos</t>
  </si>
  <si>
    <t>capítulos</t>
  </si>
  <si>
    <t>obras</t>
  </si>
  <si>
    <t>revistas</t>
  </si>
  <si>
    <t>orientações</t>
  </si>
  <si>
    <t>júris</t>
  </si>
  <si>
    <t>projectos</t>
  </si>
  <si>
    <t>prémios</t>
  </si>
  <si>
    <t>exposições</t>
  </si>
  <si>
    <t>patentes</t>
  </si>
  <si>
    <t>GRELHA TRIENAL APENAS PARA O PROPÓSITO DE DISCUSSÃO PÚBLICA DA REVISÃO DO RADD DO IPCA</t>
  </si>
  <si>
    <t>NÃO UTILIZAR PARA EFEITOS DE AVALIAÇÃO</t>
  </si>
  <si>
    <t xml:space="preserve">Soma parcial = </t>
  </si>
  <si>
    <t>disciplinas</t>
  </si>
  <si>
    <t>horas</t>
  </si>
  <si>
    <t>dias</t>
  </si>
  <si>
    <t>comissões*anos</t>
  </si>
  <si>
    <t>visitas</t>
  </si>
  <si>
    <t>eventos</t>
  </si>
  <si>
    <t>meses</t>
  </si>
  <si>
    <t>valores [1-7]</t>
  </si>
  <si>
    <t>registos</t>
  </si>
  <si>
    <t>actividades</t>
  </si>
  <si>
    <t>orgãos * anos</t>
  </si>
  <si>
    <t>comissões</t>
  </si>
  <si>
    <t>acções</t>
  </si>
  <si>
    <t>COMPONENTES (%)</t>
  </si>
  <si>
    <t>Tec.Cient.</t>
  </si>
  <si>
    <t>Pedag.</t>
  </si>
  <si>
    <t>Organiz.</t>
  </si>
  <si>
    <t>TOTAL =</t>
  </si>
  <si>
    <t>MENÇÃO: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</si>
</sst>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tted"/>
      <bottom style="dotted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 quotePrefix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4" borderId="1" xfId="0" applyFont="1" applyFill="1" applyBorder="1"/>
    <xf numFmtId="0" fontId="7" fillId="4" borderId="2" xfId="0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0" fillId="5" borderId="0" xfId="0" applyFill="1" applyAlignment="1">
      <alignment horizontal="center"/>
    </xf>
    <xf numFmtId="164" fontId="6" fillId="3" borderId="1" xfId="0" applyNumberFormat="1" applyFont="1" applyFill="1" applyBorder="1" applyAlignment="1">
      <alignment vertical="center"/>
    </xf>
    <xf numFmtId="164" fontId="7" fillId="4" borderId="1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 applyProtection="1">
      <protection locked="0"/>
    </xf>
    <xf numFmtId="0" fontId="0" fillId="0" borderId="0" xfId="0" applyProtection="1">
      <protection locked="0"/>
    </xf>
    <xf numFmtId="0" fontId="0" fillId="5" borderId="7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3" borderId="0" xfId="0" applyFill="1" applyAlignment="1">
      <alignment horizontal="right"/>
    </xf>
    <xf numFmtId="1" fontId="0" fillId="6" borderId="0" xfId="0" applyNumberFormat="1" applyFill="1" applyProtection="1">
      <protection locked="0"/>
    </xf>
    <xf numFmtId="0" fontId="4" fillId="0" borderId="0" xfId="0" applyFont="1"/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right" vertical="center"/>
    </xf>
    <xf numFmtId="10" fontId="11" fillId="0" borderId="12" xfId="0" applyNumberFormat="1" applyFont="1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0" fontId="11" fillId="0" borderId="14" xfId="0" applyNumberFormat="1" applyFont="1" applyBorder="1" applyAlignment="1">
      <alignment horizontal="center" vertical="center"/>
    </xf>
    <xf numFmtId="10" fontId="11" fillId="0" borderId="15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="85" zoomScaleNormal="85" workbookViewId="0" topLeftCell="B61">
      <selection activeCell="K4" sqref="K4"/>
    </sheetView>
  </sheetViews>
  <sheetFormatPr defaultColWidth="9.140625" defaultRowHeight="15"/>
  <cols>
    <col min="1" max="1" width="7.7109375" style="0" customWidth="1"/>
    <col min="2" max="2" width="5.7109375" style="0" customWidth="1"/>
    <col min="3" max="3" width="17.7109375" style="0" customWidth="1"/>
    <col min="4" max="4" width="7.00390625" style="0" customWidth="1"/>
    <col min="5" max="5" width="34.421875" style="0" customWidth="1"/>
    <col min="6" max="6" width="6.7109375" style="0" customWidth="1"/>
    <col min="7" max="7" width="16.57421875" style="0" customWidth="1"/>
    <col min="8" max="9" width="7.8515625" style="0" customWidth="1"/>
    <col min="14" max="14" width="9.140625" style="0" customWidth="1"/>
    <col min="15" max="15" width="10.140625" style="0" customWidth="1"/>
    <col min="17" max="17" width="34.00390625" style="0" customWidth="1"/>
  </cols>
  <sheetData>
    <row r="1" spans="1:9" ht="21">
      <c r="A1" s="110"/>
      <c r="B1" s="110"/>
      <c r="C1" s="110"/>
      <c r="D1" s="110"/>
      <c r="E1" s="110"/>
      <c r="F1" s="110"/>
      <c r="G1" s="110"/>
      <c r="H1" s="110"/>
      <c r="I1" s="40"/>
    </row>
    <row r="2" spans="1:17" ht="21">
      <c r="A2" s="30"/>
      <c r="B2" s="30"/>
      <c r="C2" s="30"/>
      <c r="D2" s="30"/>
      <c r="E2" s="30"/>
      <c r="F2" s="40"/>
      <c r="G2" s="40"/>
      <c r="H2" s="40"/>
      <c r="I2" s="40"/>
      <c r="K2" s="111" t="s">
        <v>175</v>
      </c>
      <c r="L2" s="111"/>
      <c r="M2" s="111"/>
      <c r="N2" s="42"/>
      <c r="O2" s="42"/>
      <c r="P2" s="42"/>
      <c r="Q2" s="42"/>
    </row>
    <row r="3" spans="1:13" s="42" customFormat="1" ht="21">
      <c r="A3" s="59"/>
      <c r="B3" s="36"/>
      <c r="C3" s="36"/>
      <c r="D3" s="36"/>
      <c r="E3" s="36" t="s">
        <v>159</v>
      </c>
      <c r="F3" s="36"/>
      <c r="G3" s="36"/>
      <c r="H3" s="36"/>
      <c r="I3" s="59"/>
      <c r="K3" s="36" t="s">
        <v>176</v>
      </c>
      <c r="L3" s="36" t="s">
        <v>177</v>
      </c>
      <c r="M3" s="36" t="s">
        <v>178</v>
      </c>
    </row>
    <row r="4" spans="1:17" ht="21">
      <c r="A4" s="30"/>
      <c r="B4" s="36"/>
      <c r="C4" s="36"/>
      <c r="D4" s="36"/>
      <c r="E4" s="36" t="s">
        <v>160</v>
      </c>
      <c r="F4" s="36"/>
      <c r="G4" s="36"/>
      <c r="H4" s="36"/>
      <c r="I4" s="41"/>
      <c r="K4" s="68"/>
      <c r="L4" s="68"/>
      <c r="M4" s="68"/>
      <c r="N4" s="42"/>
      <c r="O4" s="42"/>
      <c r="P4" s="42"/>
      <c r="Q4" s="69" t="str">
        <f>IF(K4+L4+M4=100,"","ATENÇÃO: A soma dos componentes de avaliação não resulta num total de 100%")</f>
        <v>ATENÇÃO: A soma dos componentes de avaliação não resulta num total de 100%</v>
      </c>
    </row>
    <row r="5" spans="1:9" ht="21">
      <c r="A5" s="99"/>
      <c r="B5" s="99"/>
      <c r="C5" s="99"/>
      <c r="D5" s="99"/>
      <c r="E5" s="99"/>
      <c r="F5" s="70"/>
      <c r="G5" s="70"/>
      <c r="H5" s="70"/>
      <c r="I5" s="70"/>
    </row>
    <row r="6" spans="6:9" ht="15" customHeight="1">
      <c r="F6" s="71"/>
      <c r="G6" s="71"/>
      <c r="H6" s="71"/>
      <c r="I6" s="71"/>
    </row>
    <row r="7" spans="1:17" ht="27.75" customHeight="1">
      <c r="A7" s="1"/>
      <c r="B7" s="1"/>
      <c r="C7" s="1"/>
      <c r="D7" s="1"/>
      <c r="E7" s="1"/>
      <c r="F7" s="72"/>
      <c r="G7" s="73"/>
      <c r="H7" s="74" t="s">
        <v>12</v>
      </c>
      <c r="I7" s="74" t="s">
        <v>106</v>
      </c>
      <c r="K7" s="121" t="s">
        <v>143</v>
      </c>
      <c r="L7" s="121"/>
      <c r="M7" s="121"/>
      <c r="N7" s="60"/>
      <c r="O7" s="42"/>
      <c r="P7" s="42"/>
      <c r="Q7" s="42"/>
    </row>
    <row r="8" spans="1:17" ht="56.25">
      <c r="A8" s="8" t="s">
        <v>0</v>
      </c>
      <c r="B8" s="8" t="s">
        <v>1</v>
      </c>
      <c r="C8" s="8" t="s">
        <v>83</v>
      </c>
      <c r="D8" s="9" t="s">
        <v>107</v>
      </c>
      <c r="E8" s="8" t="s">
        <v>2</v>
      </c>
      <c r="F8" s="8" t="s">
        <v>87</v>
      </c>
      <c r="G8" s="10" t="s">
        <v>17</v>
      </c>
      <c r="H8" s="75"/>
      <c r="I8" s="75"/>
      <c r="K8" s="61"/>
      <c r="L8" s="61" t="s">
        <v>144</v>
      </c>
      <c r="M8" s="61" t="s">
        <v>17</v>
      </c>
      <c r="N8" s="42"/>
      <c r="O8" s="42" t="s">
        <v>145</v>
      </c>
      <c r="P8" s="42"/>
      <c r="Q8" s="42" t="s">
        <v>146</v>
      </c>
    </row>
    <row r="9" spans="1:17" ht="15" customHeight="1">
      <c r="A9" s="107" t="s">
        <v>33</v>
      </c>
      <c r="B9" s="104"/>
      <c r="C9" s="90" t="s">
        <v>31</v>
      </c>
      <c r="D9" s="96">
        <f>I9</f>
        <v>15</v>
      </c>
      <c r="E9" s="43" t="s">
        <v>3</v>
      </c>
      <c r="F9" s="44">
        <v>1.6666666666666667</v>
      </c>
      <c r="G9" s="87" t="s">
        <v>22</v>
      </c>
      <c r="H9" s="90" t="s">
        <v>13</v>
      </c>
      <c r="I9" s="87">
        <f>F13*3</f>
        <v>15</v>
      </c>
      <c r="K9" s="61"/>
      <c r="L9" s="62"/>
      <c r="M9" s="61" t="s">
        <v>147</v>
      </c>
      <c r="N9" s="42"/>
      <c r="O9" s="122">
        <f>L13*F13+L12*F12+L11*F11+L10*F10+L9*F9</f>
        <v>0</v>
      </c>
      <c r="P9" s="42"/>
      <c r="Q9" s="63"/>
    </row>
    <row r="10" spans="1:17" ht="15">
      <c r="A10" s="108"/>
      <c r="B10" s="105"/>
      <c r="C10" s="91"/>
      <c r="D10" s="97"/>
      <c r="E10" s="43" t="s">
        <v>52</v>
      </c>
      <c r="F10" s="44">
        <v>2.5</v>
      </c>
      <c r="G10" s="88"/>
      <c r="H10" s="91"/>
      <c r="I10" s="88"/>
      <c r="K10" s="61"/>
      <c r="L10" s="62"/>
      <c r="M10" s="61" t="s">
        <v>147</v>
      </c>
      <c r="N10" s="42"/>
      <c r="O10" s="122"/>
      <c r="P10" s="42"/>
      <c r="Q10" s="63"/>
    </row>
    <row r="11" spans="1:17" ht="15">
      <c r="A11" s="108"/>
      <c r="B11" s="105"/>
      <c r="C11" s="91"/>
      <c r="D11" s="97"/>
      <c r="E11" s="43" t="s">
        <v>51</v>
      </c>
      <c r="F11" s="44">
        <v>3.3333333333333335</v>
      </c>
      <c r="G11" s="88"/>
      <c r="H11" s="91"/>
      <c r="I11" s="88"/>
      <c r="K11" s="61"/>
      <c r="L11" s="62"/>
      <c r="M11" s="61" t="s">
        <v>147</v>
      </c>
      <c r="N11" s="42"/>
      <c r="O11" s="122"/>
      <c r="P11" s="42"/>
      <c r="Q11" s="63"/>
    </row>
    <row r="12" spans="1:17" ht="15">
      <c r="A12" s="108"/>
      <c r="B12" s="105"/>
      <c r="C12" s="91"/>
      <c r="D12" s="97"/>
      <c r="E12" s="43" t="s">
        <v>86</v>
      </c>
      <c r="F12" s="44">
        <v>4.166666666666667</v>
      </c>
      <c r="G12" s="88"/>
      <c r="H12" s="91"/>
      <c r="I12" s="88"/>
      <c r="K12" s="61"/>
      <c r="L12" s="62"/>
      <c r="M12" s="61" t="s">
        <v>147</v>
      </c>
      <c r="N12" s="42"/>
      <c r="O12" s="122"/>
      <c r="P12" s="42"/>
      <c r="Q12" s="63"/>
    </row>
    <row r="13" spans="1:17" ht="15">
      <c r="A13" s="108"/>
      <c r="B13" s="105"/>
      <c r="C13" s="92"/>
      <c r="D13" s="98"/>
      <c r="E13" s="43" t="s">
        <v>60</v>
      </c>
      <c r="F13" s="44">
        <v>5</v>
      </c>
      <c r="G13" s="89"/>
      <c r="H13" s="92"/>
      <c r="I13" s="89"/>
      <c r="K13" s="61"/>
      <c r="L13" s="62"/>
      <c r="M13" s="61" t="s">
        <v>147</v>
      </c>
      <c r="N13" s="42"/>
      <c r="O13" s="122"/>
      <c r="P13" s="42"/>
      <c r="Q13" s="63"/>
    </row>
    <row r="14" spans="1:17" ht="33.75">
      <c r="A14" s="108"/>
      <c r="B14" s="105"/>
      <c r="C14" s="85"/>
      <c r="D14" s="80">
        <f>SUM(H14:H33)</f>
        <v>171</v>
      </c>
      <c r="E14" s="45" t="s">
        <v>124</v>
      </c>
      <c r="F14" s="46">
        <v>1.25</v>
      </c>
      <c r="G14" s="46" t="s">
        <v>61</v>
      </c>
      <c r="H14" s="47">
        <v>15</v>
      </c>
      <c r="I14" s="47">
        <f>F14*H14</f>
        <v>18.75</v>
      </c>
      <c r="K14" s="64"/>
      <c r="L14" s="62"/>
      <c r="M14" s="64" t="s">
        <v>148</v>
      </c>
      <c r="N14" s="65"/>
      <c r="O14" s="66">
        <f>IF(L14&gt;H14,I14,L14*F14)</f>
        <v>0</v>
      </c>
      <c r="P14" s="42"/>
      <c r="Q14" s="63"/>
    </row>
    <row r="15" spans="1:17" ht="33.75">
      <c r="A15" s="108"/>
      <c r="B15" s="105"/>
      <c r="C15" s="85"/>
      <c r="D15" s="80"/>
      <c r="E15" s="45" t="s">
        <v>125</v>
      </c>
      <c r="F15" s="46">
        <v>0.5</v>
      </c>
      <c r="G15" s="46" t="s">
        <v>61</v>
      </c>
      <c r="H15" s="47">
        <v>6</v>
      </c>
      <c r="I15" s="47">
        <f>F15*H15</f>
        <v>3</v>
      </c>
      <c r="K15" s="64"/>
      <c r="L15" s="62"/>
      <c r="M15" s="64" t="s">
        <v>148</v>
      </c>
      <c r="N15" s="65"/>
      <c r="O15" s="66">
        <f aca="true" t="shared" si="0" ref="O15:O61">IF(L15&gt;H15,I15,L15*F15)</f>
        <v>0</v>
      </c>
      <c r="P15" s="42"/>
      <c r="Q15" s="63"/>
    </row>
    <row r="16" spans="1:17" s="42" customFormat="1" ht="33.75">
      <c r="A16" s="108"/>
      <c r="B16" s="105"/>
      <c r="C16" s="85"/>
      <c r="D16" s="80"/>
      <c r="E16" s="45" t="s">
        <v>126</v>
      </c>
      <c r="F16" s="46">
        <v>0.3</v>
      </c>
      <c r="G16" s="46" t="s">
        <v>61</v>
      </c>
      <c r="H16" s="47">
        <v>6</v>
      </c>
      <c r="I16" s="47">
        <f>F16*H16</f>
        <v>1.7999999999999998</v>
      </c>
      <c r="K16" s="64"/>
      <c r="L16" s="62"/>
      <c r="M16" s="64" t="s">
        <v>148</v>
      </c>
      <c r="N16" s="65"/>
      <c r="O16" s="66">
        <f t="shared" si="0"/>
        <v>0</v>
      </c>
      <c r="Q16" s="63"/>
    </row>
    <row r="17" spans="1:17" ht="45">
      <c r="A17" s="108"/>
      <c r="B17" s="105"/>
      <c r="C17" s="85"/>
      <c r="D17" s="80"/>
      <c r="E17" s="45" t="s">
        <v>118</v>
      </c>
      <c r="F17" s="46">
        <v>1.5</v>
      </c>
      <c r="G17" s="47" t="s">
        <v>85</v>
      </c>
      <c r="H17" s="47">
        <v>15</v>
      </c>
      <c r="I17" s="47">
        <f aca="true" t="shared" si="1" ref="I17:I47">F17*H17</f>
        <v>22.5</v>
      </c>
      <c r="K17" s="64"/>
      <c r="L17" s="62"/>
      <c r="M17" s="64" t="s">
        <v>149</v>
      </c>
      <c r="N17" s="65"/>
      <c r="O17" s="66">
        <f t="shared" si="0"/>
        <v>0</v>
      </c>
      <c r="P17" s="42"/>
      <c r="Q17" s="63"/>
    </row>
    <row r="18" spans="1:17" ht="33.75">
      <c r="A18" s="108"/>
      <c r="B18" s="105"/>
      <c r="C18" s="85"/>
      <c r="D18" s="80"/>
      <c r="E18" s="48" t="s">
        <v>119</v>
      </c>
      <c r="F18" s="46">
        <v>1.25</v>
      </c>
      <c r="G18" s="47" t="s">
        <v>85</v>
      </c>
      <c r="H18" s="47">
        <v>15</v>
      </c>
      <c r="I18" s="47">
        <f t="shared" si="1"/>
        <v>18.75</v>
      </c>
      <c r="K18" s="64"/>
      <c r="L18" s="62"/>
      <c r="M18" s="64" t="s">
        <v>149</v>
      </c>
      <c r="N18" s="65"/>
      <c r="O18" s="66">
        <f t="shared" si="0"/>
        <v>0</v>
      </c>
      <c r="P18" s="42"/>
      <c r="Q18" s="63"/>
    </row>
    <row r="19" spans="1:17" ht="22.5">
      <c r="A19" s="108"/>
      <c r="B19" s="105"/>
      <c r="C19" s="85"/>
      <c r="D19" s="80"/>
      <c r="E19" s="49" t="s">
        <v>112</v>
      </c>
      <c r="F19" s="46">
        <v>0.5</v>
      </c>
      <c r="G19" s="47" t="s">
        <v>18</v>
      </c>
      <c r="H19" s="47">
        <v>15</v>
      </c>
      <c r="I19" s="47">
        <f t="shared" si="1"/>
        <v>7.5</v>
      </c>
      <c r="K19" s="64"/>
      <c r="L19" s="62"/>
      <c r="M19" s="64" t="s">
        <v>149</v>
      </c>
      <c r="N19" s="65"/>
      <c r="O19" s="66">
        <f t="shared" si="0"/>
        <v>0</v>
      </c>
      <c r="P19" s="42"/>
      <c r="Q19" s="63"/>
    </row>
    <row r="20" spans="1:17" ht="22.5">
      <c r="A20" s="108"/>
      <c r="B20" s="105"/>
      <c r="C20" s="85"/>
      <c r="D20" s="80"/>
      <c r="E20" s="49" t="s">
        <v>111</v>
      </c>
      <c r="F20" s="46">
        <v>2</v>
      </c>
      <c r="G20" s="47" t="s">
        <v>18</v>
      </c>
      <c r="H20" s="47">
        <v>9</v>
      </c>
      <c r="I20" s="47">
        <f t="shared" si="1"/>
        <v>18</v>
      </c>
      <c r="K20" s="64"/>
      <c r="L20" s="62"/>
      <c r="M20" s="64" t="s">
        <v>149</v>
      </c>
      <c r="N20" s="65"/>
      <c r="O20" s="66">
        <f t="shared" si="0"/>
        <v>0</v>
      </c>
      <c r="P20" s="42"/>
      <c r="Q20" s="63"/>
    </row>
    <row r="21" spans="1:17" ht="22.5">
      <c r="A21" s="108"/>
      <c r="B21" s="105"/>
      <c r="C21" s="85"/>
      <c r="D21" s="80"/>
      <c r="E21" s="45" t="s">
        <v>120</v>
      </c>
      <c r="F21" s="46">
        <v>3.5</v>
      </c>
      <c r="G21" s="47" t="s">
        <v>18</v>
      </c>
      <c r="H21" s="47">
        <v>15</v>
      </c>
      <c r="I21" s="47">
        <f t="shared" si="1"/>
        <v>52.5</v>
      </c>
      <c r="K21" s="64"/>
      <c r="L21" s="62"/>
      <c r="M21" s="64" t="s">
        <v>149</v>
      </c>
      <c r="N21" s="65"/>
      <c r="O21" s="66">
        <f t="shared" si="0"/>
        <v>0</v>
      </c>
      <c r="P21" s="42"/>
      <c r="Q21" s="63"/>
    </row>
    <row r="22" spans="1:17" ht="22.5">
      <c r="A22" s="108"/>
      <c r="B22" s="105"/>
      <c r="C22" s="85"/>
      <c r="D22" s="80"/>
      <c r="E22" s="45" t="s">
        <v>113</v>
      </c>
      <c r="F22" s="46">
        <v>1</v>
      </c>
      <c r="G22" s="47" t="s">
        <v>103</v>
      </c>
      <c r="H22" s="47">
        <v>9</v>
      </c>
      <c r="I22" s="47">
        <f t="shared" si="1"/>
        <v>9</v>
      </c>
      <c r="K22" s="64"/>
      <c r="L22" s="62"/>
      <c r="M22" s="64" t="s">
        <v>150</v>
      </c>
      <c r="N22" s="65"/>
      <c r="O22" s="66">
        <f t="shared" si="0"/>
        <v>0</v>
      </c>
      <c r="P22" s="42"/>
      <c r="Q22" s="63"/>
    </row>
    <row r="23" spans="1:17" ht="22.5">
      <c r="A23" s="108"/>
      <c r="B23" s="105"/>
      <c r="C23" s="85"/>
      <c r="D23" s="80"/>
      <c r="E23" s="48" t="s">
        <v>114</v>
      </c>
      <c r="F23" s="46">
        <v>1.5</v>
      </c>
      <c r="G23" s="47" t="s">
        <v>103</v>
      </c>
      <c r="H23" s="47">
        <v>12</v>
      </c>
      <c r="I23" s="47">
        <f t="shared" si="1"/>
        <v>18</v>
      </c>
      <c r="K23" s="64"/>
      <c r="L23" s="62"/>
      <c r="M23" s="64" t="s">
        <v>150</v>
      </c>
      <c r="N23" s="65"/>
      <c r="O23" s="66">
        <f t="shared" si="0"/>
        <v>0</v>
      </c>
      <c r="P23" s="42"/>
      <c r="Q23" s="63"/>
    </row>
    <row r="24" spans="1:17" ht="33.75">
      <c r="A24" s="108"/>
      <c r="B24" s="105"/>
      <c r="C24" s="85"/>
      <c r="D24" s="80"/>
      <c r="E24" s="45" t="s">
        <v>123</v>
      </c>
      <c r="F24" s="46">
        <v>2.5</v>
      </c>
      <c r="G24" s="47" t="s">
        <v>19</v>
      </c>
      <c r="H24" s="47">
        <v>3</v>
      </c>
      <c r="I24" s="47">
        <f t="shared" si="1"/>
        <v>7.5</v>
      </c>
      <c r="K24" s="64"/>
      <c r="L24" s="62"/>
      <c r="M24" s="64" t="s">
        <v>151</v>
      </c>
      <c r="N24" s="65"/>
      <c r="O24" s="66">
        <f t="shared" si="0"/>
        <v>0</v>
      </c>
      <c r="P24" s="42"/>
      <c r="Q24" s="63"/>
    </row>
    <row r="25" spans="1:17" ht="33.75">
      <c r="A25" s="108"/>
      <c r="B25" s="105"/>
      <c r="C25" s="85"/>
      <c r="D25" s="80"/>
      <c r="E25" s="45" t="s">
        <v>65</v>
      </c>
      <c r="F25" s="46">
        <v>1</v>
      </c>
      <c r="G25" s="47" t="s">
        <v>19</v>
      </c>
      <c r="H25" s="47">
        <v>6</v>
      </c>
      <c r="I25" s="47">
        <f t="shared" si="1"/>
        <v>6</v>
      </c>
      <c r="K25" s="64"/>
      <c r="L25" s="62"/>
      <c r="M25" s="64" t="s">
        <v>151</v>
      </c>
      <c r="N25" s="65"/>
      <c r="O25" s="66">
        <f t="shared" si="0"/>
        <v>0</v>
      </c>
      <c r="P25" s="42"/>
      <c r="Q25" s="63"/>
    </row>
    <row r="26" spans="1:17" ht="15">
      <c r="A26" s="108"/>
      <c r="B26" s="105"/>
      <c r="C26" s="85"/>
      <c r="D26" s="80"/>
      <c r="E26" s="45" t="s">
        <v>64</v>
      </c>
      <c r="F26" s="46">
        <v>0.75</v>
      </c>
      <c r="G26" s="47" t="s">
        <v>19</v>
      </c>
      <c r="H26" s="47">
        <v>3</v>
      </c>
      <c r="I26" s="47">
        <f t="shared" si="1"/>
        <v>2.25</v>
      </c>
      <c r="K26" s="64"/>
      <c r="L26" s="62"/>
      <c r="M26" s="64" t="s">
        <v>151</v>
      </c>
      <c r="N26" s="65"/>
      <c r="O26" s="66">
        <f t="shared" si="0"/>
        <v>0</v>
      </c>
      <c r="P26" s="42"/>
      <c r="Q26" s="63"/>
    </row>
    <row r="27" spans="1:17" ht="23.25">
      <c r="A27" s="108"/>
      <c r="B27" s="105"/>
      <c r="C27" s="85"/>
      <c r="D27" s="80"/>
      <c r="E27" s="50" t="s">
        <v>76</v>
      </c>
      <c r="F27" s="46">
        <v>1</v>
      </c>
      <c r="G27" s="46" t="s">
        <v>61</v>
      </c>
      <c r="H27" s="47">
        <v>3</v>
      </c>
      <c r="I27" s="47">
        <f t="shared" si="1"/>
        <v>3</v>
      </c>
      <c r="K27" s="64"/>
      <c r="L27" s="62"/>
      <c r="M27" s="64" t="s">
        <v>148</v>
      </c>
      <c r="N27" s="65"/>
      <c r="O27" s="66">
        <f t="shared" si="0"/>
        <v>0</v>
      </c>
      <c r="P27" s="42"/>
      <c r="Q27" s="63"/>
    </row>
    <row r="28" spans="1:17" ht="23.25">
      <c r="A28" s="108"/>
      <c r="B28" s="105"/>
      <c r="C28" s="85"/>
      <c r="D28" s="80"/>
      <c r="E28" s="50" t="s">
        <v>77</v>
      </c>
      <c r="F28" s="46">
        <v>0.75</v>
      </c>
      <c r="G28" s="46" t="s">
        <v>61</v>
      </c>
      <c r="H28" s="51">
        <v>6</v>
      </c>
      <c r="I28" s="47">
        <f t="shared" si="1"/>
        <v>4.5</v>
      </c>
      <c r="K28" s="64"/>
      <c r="L28" s="62"/>
      <c r="M28" s="64" t="s">
        <v>148</v>
      </c>
      <c r="N28" s="65"/>
      <c r="O28" s="66">
        <f t="shared" si="0"/>
        <v>0</v>
      </c>
      <c r="P28" s="42"/>
      <c r="Q28" s="63"/>
    </row>
    <row r="29" spans="1:17" ht="23.25">
      <c r="A29" s="108"/>
      <c r="B29" s="105"/>
      <c r="C29" s="85"/>
      <c r="D29" s="80"/>
      <c r="E29" s="50" t="s">
        <v>73</v>
      </c>
      <c r="F29" s="46">
        <v>1</v>
      </c>
      <c r="G29" s="46" t="s">
        <v>104</v>
      </c>
      <c r="H29" s="51">
        <v>6</v>
      </c>
      <c r="I29" s="47">
        <f t="shared" si="1"/>
        <v>6</v>
      </c>
      <c r="K29" s="64"/>
      <c r="L29" s="62"/>
      <c r="M29" s="64" t="s">
        <v>152</v>
      </c>
      <c r="N29" s="65"/>
      <c r="O29" s="66">
        <f t="shared" si="0"/>
        <v>0</v>
      </c>
      <c r="P29" s="42"/>
      <c r="Q29" s="63"/>
    </row>
    <row r="30" spans="1:17" ht="15">
      <c r="A30" s="108"/>
      <c r="B30" s="105"/>
      <c r="C30" s="85"/>
      <c r="D30" s="80"/>
      <c r="E30" s="50" t="s">
        <v>109</v>
      </c>
      <c r="F30" s="46">
        <v>0.25</v>
      </c>
      <c r="G30" s="46" t="s">
        <v>104</v>
      </c>
      <c r="H30" s="51">
        <v>9</v>
      </c>
      <c r="I30" s="47">
        <f t="shared" si="1"/>
        <v>2.25</v>
      </c>
      <c r="K30" s="64"/>
      <c r="L30" s="62"/>
      <c r="M30" s="64" t="s">
        <v>152</v>
      </c>
      <c r="N30" s="65"/>
      <c r="O30" s="66">
        <f t="shared" si="0"/>
        <v>0</v>
      </c>
      <c r="P30" s="42"/>
      <c r="Q30" s="63"/>
    </row>
    <row r="31" spans="1:17" ht="23.25">
      <c r="A31" s="108"/>
      <c r="B31" s="105"/>
      <c r="C31" s="85"/>
      <c r="D31" s="80"/>
      <c r="E31" s="50" t="s">
        <v>62</v>
      </c>
      <c r="F31" s="46">
        <v>1.25</v>
      </c>
      <c r="G31" s="46" t="s">
        <v>104</v>
      </c>
      <c r="H31" s="51">
        <v>6</v>
      </c>
      <c r="I31" s="47">
        <f t="shared" si="1"/>
        <v>7.5</v>
      </c>
      <c r="K31" s="64"/>
      <c r="L31" s="62"/>
      <c r="M31" s="64" t="s">
        <v>152</v>
      </c>
      <c r="N31" s="65"/>
      <c r="O31" s="66">
        <f t="shared" si="0"/>
        <v>0</v>
      </c>
      <c r="P31" s="42"/>
      <c r="Q31" s="63"/>
    </row>
    <row r="32" spans="1:17" ht="23.25">
      <c r="A32" s="108"/>
      <c r="B32" s="105"/>
      <c r="C32" s="85"/>
      <c r="D32" s="80"/>
      <c r="E32" s="50" t="s">
        <v>53</v>
      </c>
      <c r="F32" s="46">
        <v>2</v>
      </c>
      <c r="G32" s="46" t="s">
        <v>104</v>
      </c>
      <c r="H32" s="51">
        <v>6</v>
      </c>
      <c r="I32" s="47">
        <f t="shared" si="1"/>
        <v>12</v>
      </c>
      <c r="K32" s="64"/>
      <c r="L32" s="62"/>
      <c r="M32" s="64" t="s">
        <v>152</v>
      </c>
      <c r="N32" s="65"/>
      <c r="O32" s="66">
        <f t="shared" si="0"/>
        <v>0</v>
      </c>
      <c r="P32" s="42"/>
      <c r="Q32" s="63"/>
    </row>
    <row r="33" spans="1:17" ht="22.5">
      <c r="A33" s="108"/>
      <c r="B33" s="105"/>
      <c r="C33" s="85"/>
      <c r="D33" s="81"/>
      <c r="E33" s="49" t="s">
        <v>63</v>
      </c>
      <c r="F33" s="46">
        <v>1</v>
      </c>
      <c r="G33" s="46" t="s">
        <v>78</v>
      </c>
      <c r="H33" s="51">
        <v>6</v>
      </c>
      <c r="I33" s="47">
        <f t="shared" si="1"/>
        <v>6</v>
      </c>
      <c r="K33" s="64"/>
      <c r="L33" s="62"/>
      <c r="M33" s="64" t="s">
        <v>152</v>
      </c>
      <c r="N33" s="65"/>
      <c r="O33" s="66">
        <f t="shared" si="0"/>
        <v>0</v>
      </c>
      <c r="P33" s="42"/>
      <c r="Q33" s="63"/>
    </row>
    <row r="34" spans="1:17" ht="27" customHeight="1">
      <c r="A34" s="108"/>
      <c r="B34" s="105"/>
      <c r="C34" s="101" t="s">
        <v>36</v>
      </c>
      <c r="D34" s="79">
        <f>SUM(H34:H47)</f>
        <v>84</v>
      </c>
      <c r="E34" s="49" t="s">
        <v>90</v>
      </c>
      <c r="F34" s="46">
        <v>2</v>
      </c>
      <c r="G34" s="47" t="s">
        <v>21</v>
      </c>
      <c r="H34" s="47">
        <v>12</v>
      </c>
      <c r="I34" s="47">
        <f t="shared" si="1"/>
        <v>24</v>
      </c>
      <c r="K34" s="64"/>
      <c r="L34" s="62"/>
      <c r="M34" s="64" t="s">
        <v>153</v>
      </c>
      <c r="N34" s="65"/>
      <c r="O34" s="66">
        <f t="shared" si="0"/>
        <v>0</v>
      </c>
      <c r="P34" s="42"/>
      <c r="Q34" s="63"/>
    </row>
    <row r="35" spans="1:17" ht="22.5">
      <c r="A35" s="108"/>
      <c r="B35" s="105"/>
      <c r="C35" s="102"/>
      <c r="D35" s="80"/>
      <c r="E35" s="48" t="s">
        <v>82</v>
      </c>
      <c r="F35" s="46">
        <v>4</v>
      </c>
      <c r="G35" s="46" t="s">
        <v>79</v>
      </c>
      <c r="H35" s="51">
        <v>6</v>
      </c>
      <c r="I35" s="47">
        <f t="shared" si="1"/>
        <v>24</v>
      </c>
      <c r="K35" s="64"/>
      <c r="L35" s="62"/>
      <c r="M35" s="64" t="s">
        <v>153</v>
      </c>
      <c r="N35" s="65"/>
      <c r="O35" s="66">
        <f t="shared" si="0"/>
        <v>0</v>
      </c>
      <c r="P35" s="42"/>
      <c r="Q35" s="63"/>
    </row>
    <row r="36" spans="1:17" ht="22.5">
      <c r="A36" s="108"/>
      <c r="B36" s="105"/>
      <c r="C36" s="102"/>
      <c r="D36" s="80"/>
      <c r="E36" s="48" t="s">
        <v>136</v>
      </c>
      <c r="F36" s="46">
        <v>1.25</v>
      </c>
      <c r="G36" s="47" t="s">
        <v>91</v>
      </c>
      <c r="H36" s="47">
        <v>9</v>
      </c>
      <c r="I36" s="47">
        <f t="shared" si="1"/>
        <v>11.25</v>
      </c>
      <c r="K36" s="64"/>
      <c r="L36" s="62"/>
      <c r="M36" s="64" t="s">
        <v>154</v>
      </c>
      <c r="N36" s="65"/>
      <c r="O36" s="66">
        <f t="shared" si="0"/>
        <v>0</v>
      </c>
      <c r="P36" s="42"/>
      <c r="Q36" s="63"/>
    </row>
    <row r="37" spans="1:17" ht="15">
      <c r="A37" s="108"/>
      <c r="B37" s="105"/>
      <c r="C37" s="102"/>
      <c r="D37" s="80"/>
      <c r="E37" s="48" t="s">
        <v>105</v>
      </c>
      <c r="F37" s="46">
        <v>1.75</v>
      </c>
      <c r="G37" s="47" t="s">
        <v>91</v>
      </c>
      <c r="H37" s="47">
        <v>6</v>
      </c>
      <c r="I37" s="47">
        <f t="shared" si="1"/>
        <v>10.5</v>
      </c>
      <c r="K37" s="64"/>
      <c r="L37" s="62"/>
      <c r="M37" s="64" t="s">
        <v>154</v>
      </c>
      <c r="N37" s="65"/>
      <c r="O37" s="66">
        <f t="shared" si="0"/>
        <v>0</v>
      </c>
      <c r="P37" s="42"/>
      <c r="Q37" s="63"/>
    </row>
    <row r="38" spans="1:17" s="42" customFormat="1" ht="33.75">
      <c r="A38" s="108"/>
      <c r="B38" s="105"/>
      <c r="C38" s="102"/>
      <c r="D38" s="80"/>
      <c r="E38" s="48" t="s">
        <v>127</v>
      </c>
      <c r="F38" s="46">
        <v>0.4</v>
      </c>
      <c r="G38" s="46" t="s">
        <v>79</v>
      </c>
      <c r="H38" s="51">
        <v>6</v>
      </c>
      <c r="I38" s="47">
        <f>F38*H38</f>
        <v>2.4000000000000004</v>
      </c>
      <c r="K38" s="64"/>
      <c r="L38" s="62"/>
      <c r="M38" s="64" t="s">
        <v>153</v>
      </c>
      <c r="N38" s="65"/>
      <c r="O38" s="66">
        <f t="shared" si="0"/>
        <v>0</v>
      </c>
      <c r="Q38" s="63"/>
    </row>
    <row r="39" spans="1:17" ht="36" customHeight="1">
      <c r="A39" s="108"/>
      <c r="B39" s="105"/>
      <c r="C39" s="102"/>
      <c r="D39" s="80"/>
      <c r="E39" s="52" t="s">
        <v>40</v>
      </c>
      <c r="F39" s="53">
        <v>1</v>
      </c>
      <c r="G39" s="47" t="s">
        <v>91</v>
      </c>
      <c r="H39" s="47">
        <v>6</v>
      </c>
      <c r="I39" s="47">
        <f t="shared" si="1"/>
        <v>6</v>
      </c>
      <c r="K39" s="64"/>
      <c r="L39" s="62"/>
      <c r="M39" s="64" t="s">
        <v>154</v>
      </c>
      <c r="N39" s="65"/>
      <c r="O39" s="66">
        <f t="shared" si="0"/>
        <v>0</v>
      </c>
      <c r="P39" s="42"/>
      <c r="Q39" s="63"/>
    </row>
    <row r="40" spans="1:17" ht="22.5">
      <c r="A40" s="108"/>
      <c r="B40" s="105"/>
      <c r="C40" s="102"/>
      <c r="D40" s="80"/>
      <c r="E40" s="45" t="s">
        <v>41</v>
      </c>
      <c r="F40" s="53">
        <v>3.5</v>
      </c>
      <c r="G40" s="46" t="s">
        <v>54</v>
      </c>
      <c r="H40" s="47">
        <v>6</v>
      </c>
      <c r="I40" s="47">
        <f t="shared" si="1"/>
        <v>21</v>
      </c>
      <c r="K40" s="64"/>
      <c r="L40" s="62"/>
      <c r="M40" s="64" t="s">
        <v>155</v>
      </c>
      <c r="N40" s="65"/>
      <c r="O40" s="66">
        <f t="shared" si="0"/>
        <v>0</v>
      </c>
      <c r="P40" s="42"/>
      <c r="Q40" s="63"/>
    </row>
    <row r="41" spans="1:17" ht="33.75">
      <c r="A41" s="108"/>
      <c r="B41" s="105"/>
      <c r="C41" s="102"/>
      <c r="D41" s="80"/>
      <c r="E41" s="45" t="s">
        <v>128</v>
      </c>
      <c r="F41" s="46">
        <v>1.5</v>
      </c>
      <c r="G41" s="46" t="s">
        <v>54</v>
      </c>
      <c r="H41" s="47">
        <v>6</v>
      </c>
      <c r="I41" s="47">
        <f t="shared" si="1"/>
        <v>9</v>
      </c>
      <c r="K41" s="64"/>
      <c r="L41" s="62"/>
      <c r="M41" s="64" t="s">
        <v>155</v>
      </c>
      <c r="N41" s="65"/>
      <c r="O41" s="66">
        <f t="shared" si="0"/>
        <v>0</v>
      </c>
      <c r="P41" s="42"/>
      <c r="Q41" s="63"/>
    </row>
    <row r="42" spans="1:17" ht="22.5">
      <c r="A42" s="108"/>
      <c r="B42" s="105"/>
      <c r="C42" s="102"/>
      <c r="D42" s="80"/>
      <c r="E42" s="45" t="s">
        <v>42</v>
      </c>
      <c r="F42" s="46">
        <v>2</v>
      </c>
      <c r="G42" s="46" t="s">
        <v>54</v>
      </c>
      <c r="H42" s="47">
        <v>6</v>
      </c>
      <c r="I42" s="47">
        <f t="shared" si="1"/>
        <v>12</v>
      </c>
      <c r="K42" s="64"/>
      <c r="L42" s="62"/>
      <c r="M42" s="64" t="s">
        <v>155</v>
      </c>
      <c r="N42" s="65"/>
      <c r="O42" s="66">
        <f t="shared" si="0"/>
        <v>0</v>
      </c>
      <c r="P42" s="42"/>
      <c r="Q42" s="63"/>
    </row>
    <row r="43" spans="1:17" ht="22.5">
      <c r="A43" s="108"/>
      <c r="B43" s="105"/>
      <c r="C43" s="102"/>
      <c r="D43" s="80"/>
      <c r="E43" s="2" t="s">
        <v>129</v>
      </c>
      <c r="F43" s="12">
        <v>1.25</v>
      </c>
      <c r="G43" s="12" t="s">
        <v>54</v>
      </c>
      <c r="H43" s="39">
        <v>6</v>
      </c>
      <c r="I43" s="14">
        <f t="shared" si="1"/>
        <v>7.5</v>
      </c>
      <c r="K43" s="64"/>
      <c r="L43" s="62"/>
      <c r="M43" s="64" t="s">
        <v>155</v>
      </c>
      <c r="N43" s="65"/>
      <c r="O43" s="66">
        <f t="shared" si="0"/>
        <v>0</v>
      </c>
      <c r="P43" s="42"/>
      <c r="Q43" s="63"/>
    </row>
    <row r="44" spans="1:17" ht="22.5">
      <c r="A44" s="108"/>
      <c r="B44" s="105"/>
      <c r="C44" s="102"/>
      <c r="D44" s="80"/>
      <c r="E44" s="45" t="s">
        <v>43</v>
      </c>
      <c r="F44" s="46">
        <v>2.5</v>
      </c>
      <c r="G44" s="47" t="s">
        <v>20</v>
      </c>
      <c r="H44" s="54">
        <v>6</v>
      </c>
      <c r="I44" s="47">
        <f t="shared" si="1"/>
        <v>15</v>
      </c>
      <c r="K44" s="64"/>
      <c r="L44" s="62"/>
      <c r="M44" s="64" t="s">
        <v>156</v>
      </c>
      <c r="N44" s="65"/>
      <c r="O44" s="66">
        <f t="shared" si="0"/>
        <v>0</v>
      </c>
      <c r="P44" s="42"/>
      <c r="Q44" s="63"/>
    </row>
    <row r="45" spans="1:17" ht="33.75">
      <c r="A45" s="108"/>
      <c r="B45" s="105"/>
      <c r="C45" s="102"/>
      <c r="D45" s="80"/>
      <c r="E45" s="45" t="s">
        <v>137</v>
      </c>
      <c r="F45" s="46">
        <v>1.5</v>
      </c>
      <c r="G45" s="47" t="s">
        <v>56</v>
      </c>
      <c r="H45" s="54">
        <v>3</v>
      </c>
      <c r="I45" s="47">
        <f t="shared" si="1"/>
        <v>4.5</v>
      </c>
      <c r="K45" s="64"/>
      <c r="L45" s="62"/>
      <c r="M45" s="64" t="s">
        <v>157</v>
      </c>
      <c r="N45" s="65"/>
      <c r="O45" s="66">
        <f t="shared" si="0"/>
        <v>0</v>
      </c>
      <c r="P45" s="42"/>
      <c r="Q45" s="63"/>
    </row>
    <row r="46" spans="1:17" ht="22.5">
      <c r="A46" s="108"/>
      <c r="B46" s="105"/>
      <c r="C46" s="102"/>
      <c r="D46" s="80"/>
      <c r="E46" s="45" t="s">
        <v>115</v>
      </c>
      <c r="F46" s="46">
        <v>1.25</v>
      </c>
      <c r="G46" s="47" t="s">
        <v>56</v>
      </c>
      <c r="H46" s="54">
        <v>3</v>
      </c>
      <c r="I46" s="47">
        <f t="shared" si="1"/>
        <v>3.75</v>
      </c>
      <c r="K46" s="64"/>
      <c r="L46" s="62"/>
      <c r="M46" s="64" t="s">
        <v>157</v>
      </c>
      <c r="N46" s="65"/>
      <c r="O46" s="66">
        <f t="shared" si="0"/>
        <v>0</v>
      </c>
      <c r="P46" s="42"/>
      <c r="Q46" s="63"/>
    </row>
    <row r="47" spans="1:15" ht="15">
      <c r="A47" s="109"/>
      <c r="B47" s="106"/>
      <c r="C47" s="103"/>
      <c r="D47" s="81"/>
      <c r="E47" s="3" t="s">
        <v>6</v>
      </c>
      <c r="F47" s="14">
        <v>4</v>
      </c>
      <c r="G47" s="14" t="s">
        <v>47</v>
      </c>
      <c r="H47" s="14">
        <v>3</v>
      </c>
      <c r="I47" s="14">
        <f t="shared" si="1"/>
        <v>12</v>
      </c>
      <c r="K47" s="64"/>
      <c r="L47" s="62"/>
      <c r="M47" s="64" t="s">
        <v>158</v>
      </c>
      <c r="N47" s="65"/>
      <c r="O47" s="66">
        <f t="shared" si="0"/>
        <v>0</v>
      </c>
    </row>
    <row r="48" spans="1:16" ht="15">
      <c r="A48" s="6" t="s">
        <v>9</v>
      </c>
      <c r="B48" s="37"/>
      <c r="C48" s="7"/>
      <c r="D48" s="11"/>
      <c r="E48" s="7"/>
      <c r="F48" s="11"/>
      <c r="G48" s="7"/>
      <c r="H48" s="7"/>
      <c r="I48" s="13"/>
      <c r="N48" s="67"/>
      <c r="O48" s="66">
        <f t="shared" si="0"/>
        <v>0</v>
      </c>
      <c r="P48" s="67">
        <f>IF(SUM(O9:O47)&gt;K4,K4,SUM(O9:O47))</f>
        <v>0</v>
      </c>
    </row>
    <row r="49" spans="1:17" ht="23.25" customHeight="1">
      <c r="A49" s="107" t="s">
        <v>34</v>
      </c>
      <c r="B49" s="104"/>
      <c r="C49" s="84" t="s">
        <v>35</v>
      </c>
      <c r="D49" s="82">
        <f>SUM(I49:I50)</f>
        <v>8</v>
      </c>
      <c r="E49" s="4" t="s">
        <v>121</v>
      </c>
      <c r="F49" s="12">
        <v>0.5</v>
      </c>
      <c r="G49" s="14" t="s">
        <v>22</v>
      </c>
      <c r="H49" s="14">
        <v>10</v>
      </c>
      <c r="I49" s="14">
        <f aca="true" t="shared" si="2" ref="I49:I61">F49*H49</f>
        <v>5</v>
      </c>
      <c r="K49" s="64"/>
      <c r="L49" s="62"/>
      <c r="M49" s="64" t="s">
        <v>147</v>
      </c>
      <c r="N49" s="65"/>
      <c r="O49" s="66">
        <f t="shared" si="0"/>
        <v>0</v>
      </c>
      <c r="P49" s="42"/>
      <c r="Q49" s="63"/>
    </row>
    <row r="50" spans="1:17" ht="22.5">
      <c r="A50" s="108"/>
      <c r="B50" s="105"/>
      <c r="C50" s="86"/>
      <c r="D50" s="83"/>
      <c r="E50" s="5" t="s">
        <v>68</v>
      </c>
      <c r="F50" s="12">
        <v>0.5</v>
      </c>
      <c r="G50" s="14" t="s">
        <v>67</v>
      </c>
      <c r="H50" s="14">
        <v>6</v>
      </c>
      <c r="I50" s="14">
        <f t="shared" si="2"/>
        <v>3</v>
      </c>
      <c r="K50" s="64"/>
      <c r="L50" s="62"/>
      <c r="M50" s="64" t="s">
        <v>162</v>
      </c>
      <c r="N50" s="65"/>
      <c r="O50" s="66">
        <f t="shared" si="0"/>
        <v>0</v>
      </c>
      <c r="P50" s="42"/>
      <c r="Q50" s="63"/>
    </row>
    <row r="51" spans="1:17" ht="33.75">
      <c r="A51" s="108"/>
      <c r="B51" s="105"/>
      <c r="C51" s="84" t="s">
        <v>66</v>
      </c>
      <c r="D51" s="87">
        <f>SUM(I51:I61)</f>
        <v>55.35</v>
      </c>
      <c r="E51" s="55" t="s">
        <v>93</v>
      </c>
      <c r="F51" s="23">
        <v>2</v>
      </c>
      <c r="G51" s="23" t="s">
        <v>19</v>
      </c>
      <c r="H51" s="47">
        <v>3</v>
      </c>
      <c r="I51" s="47">
        <f t="shared" si="2"/>
        <v>6</v>
      </c>
      <c r="K51" s="64"/>
      <c r="L51" s="62"/>
      <c r="M51" s="64" t="s">
        <v>151</v>
      </c>
      <c r="N51" s="65"/>
      <c r="O51" s="66">
        <f t="shared" si="0"/>
        <v>0</v>
      </c>
      <c r="P51" s="42"/>
      <c r="Q51" s="63"/>
    </row>
    <row r="52" spans="1:17" ht="22.5">
      <c r="A52" s="108"/>
      <c r="B52" s="105"/>
      <c r="C52" s="85"/>
      <c r="D52" s="88"/>
      <c r="E52" s="55" t="s">
        <v>96</v>
      </c>
      <c r="F52" s="23">
        <v>2</v>
      </c>
      <c r="G52" s="23" t="s">
        <v>19</v>
      </c>
      <c r="H52" s="47">
        <v>3</v>
      </c>
      <c r="I52" s="47">
        <f t="shared" si="2"/>
        <v>6</v>
      </c>
      <c r="K52" s="64"/>
      <c r="L52" s="62"/>
      <c r="M52" s="64" t="s">
        <v>151</v>
      </c>
      <c r="N52" s="65"/>
      <c r="O52" s="66">
        <f t="shared" si="0"/>
        <v>0</v>
      </c>
      <c r="P52" s="42"/>
      <c r="Q52" s="63"/>
    </row>
    <row r="53" spans="1:17" ht="33.75">
      <c r="A53" s="108"/>
      <c r="B53" s="105"/>
      <c r="C53" s="85"/>
      <c r="D53" s="88"/>
      <c r="E53" s="55" t="s">
        <v>130</v>
      </c>
      <c r="F53" s="23">
        <v>0.05</v>
      </c>
      <c r="G53" s="23" t="s">
        <v>110</v>
      </c>
      <c r="H53" s="47">
        <v>60</v>
      </c>
      <c r="I53" s="47">
        <f t="shared" si="2"/>
        <v>3</v>
      </c>
      <c r="K53" s="64"/>
      <c r="L53" s="62"/>
      <c r="M53" s="64" t="s">
        <v>163</v>
      </c>
      <c r="N53" s="65"/>
      <c r="O53" s="66">
        <f t="shared" si="0"/>
        <v>0</v>
      </c>
      <c r="P53" s="42"/>
      <c r="Q53" s="63"/>
    </row>
    <row r="54" spans="1:17" ht="33.75">
      <c r="A54" s="108"/>
      <c r="B54" s="105"/>
      <c r="C54" s="85"/>
      <c r="D54" s="88"/>
      <c r="E54" s="55" t="s">
        <v>88</v>
      </c>
      <c r="F54" s="23">
        <v>0.3</v>
      </c>
      <c r="G54" s="23" t="s">
        <v>92</v>
      </c>
      <c r="H54" s="47">
        <v>27</v>
      </c>
      <c r="I54" s="47">
        <f t="shared" si="2"/>
        <v>8.1</v>
      </c>
      <c r="K54" s="64"/>
      <c r="L54" s="62"/>
      <c r="M54" s="64" t="s">
        <v>164</v>
      </c>
      <c r="N54" s="65"/>
      <c r="O54" s="66">
        <f t="shared" si="0"/>
        <v>0</v>
      </c>
      <c r="P54" s="42"/>
      <c r="Q54" s="63"/>
    </row>
    <row r="55" spans="1:17" ht="56.25">
      <c r="A55" s="108"/>
      <c r="B55" s="105"/>
      <c r="C55" s="85"/>
      <c r="D55" s="88"/>
      <c r="E55" s="20" t="s">
        <v>95</v>
      </c>
      <c r="F55" s="23">
        <v>1.25</v>
      </c>
      <c r="G55" s="21" t="s">
        <v>59</v>
      </c>
      <c r="H55" s="14">
        <v>6</v>
      </c>
      <c r="I55" s="14">
        <f t="shared" si="2"/>
        <v>7.5</v>
      </c>
      <c r="K55" s="64"/>
      <c r="L55" s="62"/>
      <c r="M55" s="64" t="s">
        <v>165</v>
      </c>
      <c r="N55" s="65"/>
      <c r="O55" s="66">
        <f t="shared" si="0"/>
        <v>0</v>
      </c>
      <c r="P55" s="42"/>
      <c r="Q55" s="63"/>
    </row>
    <row r="56" spans="1:17" ht="56.25">
      <c r="A56" s="108"/>
      <c r="B56" s="105"/>
      <c r="C56" s="85"/>
      <c r="D56" s="88"/>
      <c r="E56" s="20" t="s">
        <v>94</v>
      </c>
      <c r="F56" s="23">
        <v>0.5</v>
      </c>
      <c r="G56" s="21" t="s">
        <v>59</v>
      </c>
      <c r="H56" s="14">
        <v>6</v>
      </c>
      <c r="I56" s="14">
        <f t="shared" si="2"/>
        <v>3</v>
      </c>
      <c r="K56" s="64"/>
      <c r="L56" s="62"/>
      <c r="M56" s="64" t="s">
        <v>165</v>
      </c>
      <c r="N56" s="65"/>
      <c r="O56" s="66">
        <f t="shared" si="0"/>
        <v>0</v>
      </c>
      <c r="P56" s="42"/>
      <c r="Q56" s="63"/>
    </row>
    <row r="57" spans="1:17" ht="15">
      <c r="A57" s="108"/>
      <c r="B57" s="105"/>
      <c r="C57" s="85"/>
      <c r="D57" s="88"/>
      <c r="E57" s="24" t="s">
        <v>4</v>
      </c>
      <c r="F57" s="23">
        <v>0.25</v>
      </c>
      <c r="G57" s="22" t="s">
        <v>23</v>
      </c>
      <c r="H57" s="14">
        <v>9</v>
      </c>
      <c r="I57" s="14">
        <f t="shared" si="2"/>
        <v>2.25</v>
      </c>
      <c r="K57" s="64"/>
      <c r="L57" s="62"/>
      <c r="M57" s="64" t="s">
        <v>166</v>
      </c>
      <c r="N57" s="65"/>
      <c r="O57" s="66">
        <f t="shared" si="0"/>
        <v>0</v>
      </c>
      <c r="P57" s="42"/>
      <c r="Q57" s="63"/>
    </row>
    <row r="58" spans="1:17" ht="48.75" customHeight="1">
      <c r="A58" s="108"/>
      <c r="B58" s="105"/>
      <c r="C58" s="85"/>
      <c r="D58" s="88"/>
      <c r="E58" s="29" t="s">
        <v>89</v>
      </c>
      <c r="F58" s="21">
        <v>0.2</v>
      </c>
      <c r="G58" s="21" t="s">
        <v>99</v>
      </c>
      <c r="H58" s="14">
        <v>15</v>
      </c>
      <c r="I58" s="14">
        <f t="shared" si="2"/>
        <v>3</v>
      </c>
      <c r="K58" s="64"/>
      <c r="L58" s="62"/>
      <c r="M58" s="64" t="s">
        <v>163</v>
      </c>
      <c r="N58" s="65"/>
      <c r="O58" s="66">
        <f t="shared" si="0"/>
        <v>0</v>
      </c>
      <c r="P58" s="42"/>
      <c r="Q58" s="63"/>
    </row>
    <row r="59" spans="1:17" ht="45">
      <c r="A59" s="108"/>
      <c r="B59" s="105"/>
      <c r="C59" s="85"/>
      <c r="D59" s="88"/>
      <c r="E59" s="25" t="s">
        <v>98</v>
      </c>
      <c r="F59" s="23">
        <v>1.25</v>
      </c>
      <c r="G59" s="22" t="s">
        <v>24</v>
      </c>
      <c r="H59" s="14">
        <v>6</v>
      </c>
      <c r="I59" s="14">
        <f t="shared" si="2"/>
        <v>7.5</v>
      </c>
      <c r="K59" s="64"/>
      <c r="L59" s="62"/>
      <c r="M59" s="64" t="s">
        <v>167</v>
      </c>
      <c r="N59" s="65"/>
      <c r="O59" s="66">
        <f t="shared" si="0"/>
        <v>0</v>
      </c>
      <c r="P59" s="42"/>
      <c r="Q59" s="63"/>
    </row>
    <row r="60" spans="1:17" ht="33.75">
      <c r="A60" s="108"/>
      <c r="B60" s="105"/>
      <c r="C60" s="85"/>
      <c r="D60" s="88"/>
      <c r="E60" s="25" t="s">
        <v>97</v>
      </c>
      <c r="F60" s="23">
        <v>0.5</v>
      </c>
      <c r="G60" s="22" t="s">
        <v>24</v>
      </c>
      <c r="H60" s="14">
        <v>9</v>
      </c>
      <c r="I60" s="14">
        <f t="shared" si="2"/>
        <v>4.5</v>
      </c>
      <c r="K60" s="64"/>
      <c r="L60" s="62"/>
      <c r="M60" s="64" t="s">
        <v>167</v>
      </c>
      <c r="N60" s="65"/>
      <c r="O60" s="66">
        <f t="shared" si="0"/>
        <v>0</v>
      </c>
      <c r="P60" s="42"/>
      <c r="Q60" s="63"/>
    </row>
    <row r="61" spans="1:17" ht="34.5">
      <c r="A61" s="108"/>
      <c r="B61" s="105"/>
      <c r="C61" s="86"/>
      <c r="D61" s="89"/>
      <c r="E61" s="26" t="s">
        <v>55</v>
      </c>
      <c r="F61" s="23">
        <v>1.5</v>
      </c>
      <c r="G61" s="22" t="s">
        <v>30</v>
      </c>
      <c r="H61" s="14">
        <v>3</v>
      </c>
      <c r="I61" s="14">
        <f t="shared" si="2"/>
        <v>4.5</v>
      </c>
      <c r="K61" s="64"/>
      <c r="L61" s="62"/>
      <c r="M61" s="64" t="s">
        <v>168</v>
      </c>
      <c r="N61" s="65"/>
      <c r="O61" s="66">
        <f t="shared" si="0"/>
        <v>0</v>
      </c>
      <c r="P61" s="42"/>
      <c r="Q61" s="63"/>
    </row>
    <row r="62" spans="1:17" ht="22.5">
      <c r="A62" s="108"/>
      <c r="B62" s="105"/>
      <c r="C62" s="15" t="s">
        <v>37</v>
      </c>
      <c r="D62" s="17">
        <f>I62</f>
        <v>14</v>
      </c>
      <c r="E62" s="24" t="s">
        <v>38</v>
      </c>
      <c r="F62" s="22">
        <v>14</v>
      </c>
      <c r="G62" s="21" t="s">
        <v>80</v>
      </c>
      <c r="H62" s="28"/>
      <c r="I62" s="22">
        <v>14</v>
      </c>
      <c r="K62" s="64"/>
      <c r="L62" s="62"/>
      <c r="M62" s="64" t="s">
        <v>169</v>
      </c>
      <c r="N62" s="65"/>
      <c r="O62" s="66">
        <f>IF(L62*2&lt;=I62,L62*2,I62)</f>
        <v>0</v>
      </c>
      <c r="P62" s="42"/>
      <c r="Q62" s="63"/>
    </row>
    <row r="63" spans="1:17" ht="15" customHeight="1">
      <c r="A63" s="108"/>
      <c r="B63" s="105"/>
      <c r="C63" s="84" t="s">
        <v>39</v>
      </c>
      <c r="D63" s="87">
        <f>I63</f>
        <v>4</v>
      </c>
      <c r="E63" s="76" t="s">
        <v>81</v>
      </c>
      <c r="F63" s="27">
        <v>4</v>
      </c>
      <c r="G63" s="22" t="s">
        <v>48</v>
      </c>
      <c r="H63" s="93"/>
      <c r="I63" s="14">
        <v>4</v>
      </c>
      <c r="K63" s="64"/>
      <c r="L63" s="62"/>
      <c r="M63" s="64" t="s">
        <v>170</v>
      </c>
      <c r="N63" s="65"/>
      <c r="O63" s="66">
        <f>IF(ISBLANK(L63),,IF(L63&gt;3,F65,IF(L63&gt;1,F64,F63)))</f>
        <v>0</v>
      </c>
      <c r="P63" s="42"/>
      <c r="Q63" s="63"/>
    </row>
    <row r="64" spans="1:16" ht="15">
      <c r="A64" s="108"/>
      <c r="B64" s="105"/>
      <c r="C64" s="85"/>
      <c r="D64" s="88"/>
      <c r="E64" s="77"/>
      <c r="F64" s="27">
        <v>2</v>
      </c>
      <c r="G64" s="22" t="s">
        <v>49</v>
      </c>
      <c r="H64" s="94"/>
      <c r="I64" s="14">
        <v>2</v>
      </c>
      <c r="K64" s="61"/>
      <c r="L64" s="61"/>
      <c r="M64" s="61"/>
      <c r="N64" s="42"/>
      <c r="O64" s="42"/>
      <c r="P64" s="42"/>
    </row>
    <row r="65" spans="1:16" ht="15">
      <c r="A65" s="109"/>
      <c r="B65" s="106"/>
      <c r="C65" s="86"/>
      <c r="D65" s="89"/>
      <c r="E65" s="78"/>
      <c r="F65" s="27">
        <v>0</v>
      </c>
      <c r="G65" s="22" t="s">
        <v>50</v>
      </c>
      <c r="H65" s="95"/>
      <c r="I65" s="14">
        <v>0</v>
      </c>
      <c r="K65" s="61"/>
      <c r="L65" s="61"/>
      <c r="M65" s="61"/>
      <c r="N65" s="42"/>
      <c r="O65" s="42"/>
      <c r="P65" s="42"/>
    </row>
    <row r="66" spans="1:16" ht="15">
      <c r="A66" s="6" t="s">
        <v>10</v>
      </c>
      <c r="B66" s="37"/>
      <c r="C66" s="7"/>
      <c r="D66" s="11"/>
      <c r="E66" s="7"/>
      <c r="F66" s="11"/>
      <c r="G66" s="7"/>
      <c r="H66" s="7"/>
      <c r="I66" s="7"/>
      <c r="K66" s="61"/>
      <c r="L66" s="61"/>
      <c r="M66" s="61"/>
      <c r="N66" s="67"/>
      <c r="O66" s="67" t="s">
        <v>161</v>
      </c>
      <c r="P66" s="67">
        <f>IF(SUM(O49:O63)&gt;L4,L4,SUM(O49:O63))</f>
        <v>0</v>
      </c>
    </row>
    <row r="67" spans="1:17" ht="20.25" customHeight="1">
      <c r="A67" s="107" t="s">
        <v>5</v>
      </c>
      <c r="B67" s="104"/>
      <c r="C67" s="84" t="s">
        <v>14</v>
      </c>
      <c r="D67" s="82">
        <f>SUM(I67:I94)</f>
        <v>182.25</v>
      </c>
      <c r="E67" s="5" t="s">
        <v>8</v>
      </c>
      <c r="F67" s="12">
        <v>1</v>
      </c>
      <c r="G67" s="14" t="s">
        <v>26</v>
      </c>
      <c r="H67" s="14">
        <v>6</v>
      </c>
      <c r="I67" s="14">
        <f aca="true" t="shared" si="3" ref="I67:I94">F67*H67</f>
        <v>6</v>
      </c>
      <c r="K67" s="64"/>
      <c r="L67" s="62"/>
      <c r="M67" s="64" t="s">
        <v>171</v>
      </c>
      <c r="N67" s="65"/>
      <c r="O67" s="66">
        <f aca="true" t="shared" si="4" ref="O67:O94">IF(L67&gt;H67,I67,L67*F67)</f>
        <v>0</v>
      </c>
      <c r="P67" s="42"/>
      <c r="Q67" s="63"/>
    </row>
    <row r="68" spans="1:17" ht="15">
      <c r="A68" s="108"/>
      <c r="B68" s="105"/>
      <c r="C68" s="86"/>
      <c r="D68" s="100"/>
      <c r="E68" s="5" t="s">
        <v>44</v>
      </c>
      <c r="F68" s="12">
        <v>0.75</v>
      </c>
      <c r="G68" s="14" t="s">
        <v>27</v>
      </c>
      <c r="H68" s="14">
        <v>6</v>
      </c>
      <c r="I68" s="14">
        <f t="shared" si="3"/>
        <v>4.5</v>
      </c>
      <c r="K68" s="64"/>
      <c r="L68" s="62"/>
      <c r="M68" s="64" t="s">
        <v>171</v>
      </c>
      <c r="N68" s="65"/>
      <c r="O68" s="66">
        <f t="shared" si="4"/>
        <v>0</v>
      </c>
      <c r="P68" s="42"/>
      <c r="Q68" s="63"/>
    </row>
    <row r="69" spans="1:17" ht="56.25">
      <c r="A69" s="108"/>
      <c r="B69" s="105"/>
      <c r="C69" s="84" t="s">
        <v>16</v>
      </c>
      <c r="D69" s="100"/>
      <c r="E69" s="48" t="s">
        <v>138</v>
      </c>
      <c r="F69" s="46">
        <v>3</v>
      </c>
      <c r="G69" s="46" t="s">
        <v>29</v>
      </c>
      <c r="H69" s="54">
        <v>6</v>
      </c>
      <c r="I69" s="47">
        <f t="shared" si="3"/>
        <v>18</v>
      </c>
      <c r="K69" s="64"/>
      <c r="L69" s="62"/>
      <c r="M69" s="64" t="s">
        <v>147</v>
      </c>
      <c r="N69" s="65"/>
      <c r="O69" s="66">
        <f t="shared" si="4"/>
        <v>0</v>
      </c>
      <c r="P69" s="42"/>
      <c r="Q69" s="63"/>
    </row>
    <row r="70" spans="1:17" ht="33.75">
      <c r="A70" s="108"/>
      <c r="B70" s="105"/>
      <c r="C70" s="85"/>
      <c r="D70" s="100"/>
      <c r="E70" s="48" t="s">
        <v>139</v>
      </c>
      <c r="F70" s="46">
        <v>1.75</v>
      </c>
      <c r="G70" s="46" t="s">
        <v>29</v>
      </c>
      <c r="H70" s="54">
        <v>6</v>
      </c>
      <c r="I70" s="47">
        <f t="shared" si="3"/>
        <v>10.5</v>
      </c>
      <c r="K70" s="64"/>
      <c r="L70" s="62"/>
      <c r="M70" s="64" t="s">
        <v>147</v>
      </c>
      <c r="N70" s="65"/>
      <c r="O70" s="66">
        <f t="shared" si="4"/>
        <v>0</v>
      </c>
      <c r="P70" s="42"/>
      <c r="Q70" s="63"/>
    </row>
    <row r="71" spans="1:17" ht="33.75">
      <c r="A71" s="108"/>
      <c r="B71" s="105"/>
      <c r="C71" s="85"/>
      <c r="D71" s="100"/>
      <c r="E71" s="48" t="s">
        <v>140</v>
      </c>
      <c r="F71" s="46">
        <v>1.5</v>
      </c>
      <c r="G71" s="46" t="s">
        <v>74</v>
      </c>
      <c r="H71" s="56">
        <v>9</v>
      </c>
      <c r="I71" s="47">
        <f t="shared" si="3"/>
        <v>13.5</v>
      </c>
      <c r="K71" s="64"/>
      <c r="L71" s="62"/>
      <c r="M71" s="64" t="s">
        <v>172</v>
      </c>
      <c r="N71" s="65"/>
      <c r="O71" s="66">
        <f t="shared" si="4"/>
        <v>0</v>
      </c>
      <c r="P71" s="42"/>
      <c r="Q71" s="63"/>
    </row>
    <row r="72" spans="1:17" ht="22.5">
      <c r="A72" s="108"/>
      <c r="B72" s="105"/>
      <c r="C72" s="85"/>
      <c r="D72" s="100"/>
      <c r="E72" s="48" t="s">
        <v>141</v>
      </c>
      <c r="F72" s="46">
        <v>2.5</v>
      </c>
      <c r="G72" s="47" t="s">
        <v>29</v>
      </c>
      <c r="H72" s="56">
        <v>3</v>
      </c>
      <c r="I72" s="47">
        <f t="shared" si="3"/>
        <v>7.5</v>
      </c>
      <c r="K72" s="64"/>
      <c r="L72" s="62"/>
      <c r="M72" s="64" t="s">
        <v>147</v>
      </c>
      <c r="N72" s="65"/>
      <c r="O72" s="66">
        <f t="shared" si="4"/>
        <v>0</v>
      </c>
      <c r="P72" s="42"/>
      <c r="Q72" s="63"/>
    </row>
    <row r="73" spans="1:17" ht="22.5">
      <c r="A73" s="108"/>
      <c r="B73" s="105"/>
      <c r="C73" s="85"/>
      <c r="D73" s="100"/>
      <c r="E73" s="48" t="s">
        <v>131</v>
      </c>
      <c r="F73" s="46">
        <v>1.75</v>
      </c>
      <c r="G73" s="47" t="s">
        <v>29</v>
      </c>
      <c r="H73" s="56">
        <v>3</v>
      </c>
      <c r="I73" s="47">
        <f t="shared" si="3"/>
        <v>5.25</v>
      </c>
      <c r="K73" s="64"/>
      <c r="L73" s="62"/>
      <c r="M73" s="64" t="s">
        <v>147</v>
      </c>
      <c r="N73" s="65"/>
      <c r="O73" s="66">
        <f t="shared" si="4"/>
        <v>0</v>
      </c>
      <c r="P73" s="42"/>
      <c r="Q73" s="63"/>
    </row>
    <row r="74" spans="1:17" ht="15">
      <c r="A74" s="108"/>
      <c r="B74" s="105"/>
      <c r="C74" s="85"/>
      <c r="D74" s="100"/>
      <c r="E74" s="48" t="s">
        <v>69</v>
      </c>
      <c r="F74" s="46">
        <v>2.5</v>
      </c>
      <c r="G74" s="47" t="s">
        <v>29</v>
      </c>
      <c r="H74" s="56">
        <v>3</v>
      </c>
      <c r="I74" s="47">
        <f t="shared" si="3"/>
        <v>7.5</v>
      </c>
      <c r="K74" s="64"/>
      <c r="L74" s="62"/>
      <c r="M74" s="64" t="s">
        <v>147</v>
      </c>
      <c r="N74" s="65"/>
      <c r="O74" s="66">
        <f t="shared" si="4"/>
        <v>0</v>
      </c>
      <c r="P74" s="42"/>
      <c r="Q74" s="63"/>
    </row>
    <row r="75" spans="1:17" ht="15">
      <c r="A75" s="108"/>
      <c r="B75" s="105"/>
      <c r="C75" s="85"/>
      <c r="D75" s="100"/>
      <c r="E75" s="48" t="s">
        <v>84</v>
      </c>
      <c r="F75" s="46">
        <v>2.25</v>
      </c>
      <c r="G75" s="47" t="s">
        <v>29</v>
      </c>
      <c r="H75" s="56">
        <v>6</v>
      </c>
      <c r="I75" s="47">
        <f t="shared" si="3"/>
        <v>13.5</v>
      </c>
      <c r="K75" s="64"/>
      <c r="L75" s="62"/>
      <c r="M75" s="64" t="s">
        <v>147</v>
      </c>
      <c r="N75" s="65"/>
      <c r="O75" s="66">
        <f t="shared" si="4"/>
        <v>0</v>
      </c>
      <c r="P75" s="42"/>
      <c r="Q75" s="63"/>
    </row>
    <row r="76" spans="1:17" ht="15">
      <c r="A76" s="108"/>
      <c r="B76" s="105"/>
      <c r="C76" s="85"/>
      <c r="D76" s="100"/>
      <c r="E76" s="48" t="s">
        <v>108</v>
      </c>
      <c r="F76" s="46">
        <v>1</v>
      </c>
      <c r="G76" s="47" t="s">
        <v>29</v>
      </c>
      <c r="H76" s="56">
        <v>3</v>
      </c>
      <c r="I76" s="47">
        <f t="shared" si="3"/>
        <v>3</v>
      </c>
      <c r="K76" s="64"/>
      <c r="L76" s="62"/>
      <c r="M76" s="64" t="s">
        <v>147</v>
      </c>
      <c r="N76" s="65"/>
      <c r="O76" s="66">
        <f>IF(L76&gt;H76,I76,L76*F76)</f>
        <v>0</v>
      </c>
      <c r="P76" s="42"/>
      <c r="Q76" s="63"/>
    </row>
    <row r="77" spans="1:17" ht="15">
      <c r="A77" s="108"/>
      <c r="B77" s="105"/>
      <c r="C77" s="85"/>
      <c r="D77" s="100"/>
      <c r="E77" s="48" t="s">
        <v>102</v>
      </c>
      <c r="F77" s="46">
        <v>1</v>
      </c>
      <c r="G77" s="47" t="s">
        <v>29</v>
      </c>
      <c r="H77" s="56">
        <v>3</v>
      </c>
      <c r="I77" s="47">
        <f t="shared" si="3"/>
        <v>3</v>
      </c>
      <c r="K77" s="64"/>
      <c r="L77" s="62"/>
      <c r="M77" s="64" t="s">
        <v>147</v>
      </c>
      <c r="N77" s="65"/>
      <c r="O77" s="66">
        <f t="shared" si="4"/>
        <v>0</v>
      </c>
      <c r="P77" s="42"/>
      <c r="Q77" s="63"/>
    </row>
    <row r="78" spans="1:17" ht="15">
      <c r="A78" s="108"/>
      <c r="B78" s="105"/>
      <c r="C78" s="85"/>
      <c r="D78" s="100"/>
      <c r="E78" s="48" t="s">
        <v>70</v>
      </c>
      <c r="F78" s="46">
        <v>1.25</v>
      </c>
      <c r="G78" s="47" t="s">
        <v>29</v>
      </c>
      <c r="H78" s="56">
        <v>3</v>
      </c>
      <c r="I78" s="47">
        <f t="shared" si="3"/>
        <v>3.75</v>
      </c>
      <c r="K78" s="64"/>
      <c r="L78" s="62"/>
      <c r="M78" s="64" t="s">
        <v>147</v>
      </c>
      <c r="N78" s="65"/>
      <c r="O78" s="66">
        <f t="shared" si="4"/>
        <v>0</v>
      </c>
      <c r="P78" s="42"/>
      <c r="Q78" s="63"/>
    </row>
    <row r="79" spans="1:17" ht="22.5">
      <c r="A79" s="108"/>
      <c r="B79" s="105"/>
      <c r="C79" s="85"/>
      <c r="D79" s="100"/>
      <c r="E79" s="49" t="s">
        <v>45</v>
      </c>
      <c r="F79" s="46">
        <v>1.5</v>
      </c>
      <c r="G79" s="47" t="s">
        <v>29</v>
      </c>
      <c r="H79" s="56">
        <v>3</v>
      </c>
      <c r="I79" s="47">
        <f t="shared" si="3"/>
        <v>4.5</v>
      </c>
      <c r="K79" s="64"/>
      <c r="L79" s="62"/>
      <c r="M79" s="64" t="s">
        <v>147</v>
      </c>
      <c r="N79" s="65"/>
      <c r="O79" s="66">
        <f t="shared" si="4"/>
        <v>0</v>
      </c>
      <c r="P79" s="42"/>
      <c r="Q79" s="63"/>
    </row>
    <row r="80" spans="1:17" ht="15">
      <c r="A80" s="108"/>
      <c r="B80" s="105"/>
      <c r="C80" s="86"/>
      <c r="D80" s="100"/>
      <c r="E80" s="48" t="s">
        <v>71</v>
      </c>
      <c r="F80" s="46">
        <v>1.25</v>
      </c>
      <c r="G80" s="47" t="s">
        <v>29</v>
      </c>
      <c r="H80" s="56">
        <v>3</v>
      </c>
      <c r="I80" s="47">
        <f t="shared" si="3"/>
        <v>3.75</v>
      </c>
      <c r="K80" s="64"/>
      <c r="L80" s="62"/>
      <c r="M80" s="64" t="s">
        <v>147</v>
      </c>
      <c r="N80" s="65"/>
      <c r="O80" s="66">
        <f t="shared" si="4"/>
        <v>0</v>
      </c>
      <c r="P80" s="42"/>
      <c r="Q80" s="63"/>
    </row>
    <row r="81" spans="1:17" s="42" customFormat="1" ht="36" customHeight="1">
      <c r="A81" s="108"/>
      <c r="B81" s="105"/>
      <c r="C81" s="85"/>
      <c r="D81" s="100"/>
      <c r="E81" s="57" t="s">
        <v>132</v>
      </c>
      <c r="F81" s="46">
        <v>1.5</v>
      </c>
      <c r="G81" s="46" t="s">
        <v>101</v>
      </c>
      <c r="H81" s="56">
        <v>6</v>
      </c>
      <c r="I81" s="47">
        <f>F81*H81</f>
        <v>9</v>
      </c>
      <c r="K81" s="64"/>
      <c r="L81" s="62"/>
      <c r="M81" s="64" t="s">
        <v>154</v>
      </c>
      <c r="N81" s="65"/>
      <c r="O81" s="66">
        <f t="shared" si="4"/>
        <v>0</v>
      </c>
      <c r="Q81" s="63"/>
    </row>
    <row r="82" spans="1:17" s="42" customFormat="1" ht="33.75">
      <c r="A82" s="108"/>
      <c r="B82" s="105"/>
      <c r="C82" s="85"/>
      <c r="D82" s="100"/>
      <c r="E82" s="57" t="s">
        <v>133</v>
      </c>
      <c r="F82" s="46">
        <v>0.75</v>
      </c>
      <c r="G82" s="46" t="s">
        <v>101</v>
      </c>
      <c r="H82" s="56">
        <v>9</v>
      </c>
      <c r="I82" s="47">
        <f>F82*H82</f>
        <v>6.75</v>
      </c>
      <c r="K82" s="64"/>
      <c r="L82" s="62"/>
      <c r="M82" s="64" t="s">
        <v>154</v>
      </c>
      <c r="N82" s="65"/>
      <c r="O82" s="66">
        <f t="shared" si="4"/>
        <v>0</v>
      </c>
      <c r="Q82" s="63"/>
    </row>
    <row r="83" spans="1:17" s="42" customFormat="1" ht="36" customHeight="1">
      <c r="A83" s="108"/>
      <c r="B83" s="105"/>
      <c r="C83" s="85"/>
      <c r="D83" s="100"/>
      <c r="E83" s="57" t="s">
        <v>135</v>
      </c>
      <c r="F83" s="46">
        <v>0.75</v>
      </c>
      <c r="G83" s="46" t="s">
        <v>101</v>
      </c>
      <c r="H83" s="56">
        <v>6</v>
      </c>
      <c r="I83" s="47">
        <f>F83*H83</f>
        <v>4.5</v>
      </c>
      <c r="K83" s="64"/>
      <c r="L83" s="62"/>
      <c r="M83" s="64" t="s">
        <v>154</v>
      </c>
      <c r="N83" s="65"/>
      <c r="O83" s="66">
        <f>IF(L83&gt;H83,I83,L83*F83)</f>
        <v>0</v>
      </c>
      <c r="Q83" s="63"/>
    </row>
    <row r="84" spans="1:17" s="42" customFormat="1" ht="33.75">
      <c r="A84" s="108"/>
      <c r="B84" s="105"/>
      <c r="C84" s="85"/>
      <c r="D84" s="100"/>
      <c r="E84" s="57" t="s">
        <v>134</v>
      </c>
      <c r="F84" s="46">
        <v>0.5</v>
      </c>
      <c r="G84" s="46" t="s">
        <v>101</v>
      </c>
      <c r="H84" s="56">
        <v>9</v>
      </c>
      <c r="I84" s="47">
        <f>F84*H84</f>
        <v>4.5</v>
      </c>
      <c r="K84" s="64"/>
      <c r="L84" s="62"/>
      <c r="M84" s="64" t="s">
        <v>154</v>
      </c>
      <c r="N84" s="65"/>
      <c r="O84" s="66">
        <f t="shared" si="4"/>
        <v>0</v>
      </c>
      <c r="Q84" s="63"/>
    </row>
    <row r="85" spans="1:17" ht="45">
      <c r="A85" s="108"/>
      <c r="B85" s="105"/>
      <c r="C85" s="85"/>
      <c r="D85" s="100"/>
      <c r="E85" s="57" t="s">
        <v>122</v>
      </c>
      <c r="F85" s="46">
        <v>1</v>
      </c>
      <c r="G85" s="46" t="s">
        <v>101</v>
      </c>
      <c r="H85" s="56">
        <v>6</v>
      </c>
      <c r="I85" s="47">
        <f t="shared" si="3"/>
        <v>6</v>
      </c>
      <c r="K85" s="64"/>
      <c r="L85" s="62"/>
      <c r="M85" s="64" t="s">
        <v>154</v>
      </c>
      <c r="N85" s="65"/>
      <c r="O85" s="66">
        <f t="shared" si="4"/>
        <v>0</v>
      </c>
      <c r="P85" s="42"/>
      <c r="Q85" s="63"/>
    </row>
    <row r="86" spans="1:17" ht="34.5">
      <c r="A86" s="108"/>
      <c r="B86" s="105"/>
      <c r="C86" s="85"/>
      <c r="D86" s="100"/>
      <c r="E86" s="58" t="s">
        <v>32</v>
      </c>
      <c r="F86" s="46">
        <v>0.5</v>
      </c>
      <c r="G86" s="46" t="s">
        <v>101</v>
      </c>
      <c r="H86" s="56">
        <v>9</v>
      </c>
      <c r="I86" s="47">
        <f t="shared" si="3"/>
        <v>4.5</v>
      </c>
      <c r="K86" s="64"/>
      <c r="L86" s="62"/>
      <c r="M86" s="64" t="s">
        <v>154</v>
      </c>
      <c r="N86" s="65"/>
      <c r="O86" s="66">
        <f t="shared" si="4"/>
        <v>0</v>
      </c>
      <c r="P86" s="42"/>
      <c r="Q86" s="63"/>
    </row>
    <row r="87" spans="1:17" ht="34.5">
      <c r="A87" s="108"/>
      <c r="B87" s="105"/>
      <c r="C87" s="86"/>
      <c r="D87" s="100"/>
      <c r="E87" s="58" t="s">
        <v>72</v>
      </c>
      <c r="F87" s="46">
        <v>0.5</v>
      </c>
      <c r="G87" s="46" t="s">
        <v>75</v>
      </c>
      <c r="H87" s="56">
        <v>9</v>
      </c>
      <c r="I87" s="47">
        <f t="shared" si="3"/>
        <v>4.5</v>
      </c>
      <c r="K87" s="64"/>
      <c r="L87" s="62"/>
      <c r="M87" s="64" t="s">
        <v>173</v>
      </c>
      <c r="N87" s="65"/>
      <c r="O87" s="66">
        <f t="shared" si="4"/>
        <v>0</v>
      </c>
      <c r="P87" s="42"/>
      <c r="Q87" s="63"/>
    </row>
    <row r="88" spans="1:17" ht="23.25">
      <c r="A88" s="108"/>
      <c r="B88" s="105"/>
      <c r="C88" s="84" t="s">
        <v>15</v>
      </c>
      <c r="D88" s="100"/>
      <c r="E88" s="58" t="s">
        <v>57</v>
      </c>
      <c r="F88" s="46">
        <v>1</v>
      </c>
      <c r="G88" s="47" t="s">
        <v>25</v>
      </c>
      <c r="H88" s="47">
        <v>6</v>
      </c>
      <c r="I88" s="47">
        <f t="shared" si="3"/>
        <v>6</v>
      </c>
      <c r="K88" s="64"/>
      <c r="L88" s="62"/>
      <c r="M88" s="64" t="s">
        <v>167</v>
      </c>
      <c r="N88" s="65"/>
      <c r="O88" s="66">
        <f t="shared" si="4"/>
        <v>0</v>
      </c>
      <c r="P88" s="42"/>
      <c r="Q88" s="63"/>
    </row>
    <row r="89" spans="1:17" ht="23.25">
      <c r="A89" s="108"/>
      <c r="B89" s="105"/>
      <c r="C89" s="85"/>
      <c r="D89" s="100"/>
      <c r="E89" s="58" t="s">
        <v>58</v>
      </c>
      <c r="F89" s="46">
        <v>2</v>
      </c>
      <c r="G89" s="47" t="s">
        <v>25</v>
      </c>
      <c r="H89" s="47">
        <v>6</v>
      </c>
      <c r="I89" s="47">
        <f t="shared" si="3"/>
        <v>12</v>
      </c>
      <c r="K89" s="64"/>
      <c r="L89" s="62"/>
      <c r="M89" s="64" t="s">
        <v>167</v>
      </c>
      <c r="N89" s="65"/>
      <c r="O89" s="66">
        <f t="shared" si="4"/>
        <v>0</v>
      </c>
      <c r="P89" s="42"/>
      <c r="Q89" s="63"/>
    </row>
    <row r="90" spans="1:17" ht="22.5">
      <c r="A90" s="108"/>
      <c r="B90" s="105"/>
      <c r="C90" s="85"/>
      <c r="D90" s="100"/>
      <c r="E90" s="45" t="s">
        <v>100</v>
      </c>
      <c r="F90" s="46">
        <v>0.75</v>
      </c>
      <c r="G90" s="47" t="s">
        <v>25</v>
      </c>
      <c r="H90" s="47">
        <v>6</v>
      </c>
      <c r="I90" s="47">
        <f t="shared" si="3"/>
        <v>4.5</v>
      </c>
      <c r="K90" s="64"/>
      <c r="L90" s="62"/>
      <c r="M90" s="64" t="s">
        <v>167</v>
      </c>
      <c r="N90" s="65"/>
      <c r="O90" s="66">
        <f t="shared" si="4"/>
        <v>0</v>
      </c>
      <c r="P90" s="42"/>
      <c r="Q90" s="63"/>
    </row>
    <row r="91" spans="1:17" ht="22.5">
      <c r="A91" s="108"/>
      <c r="B91" s="105"/>
      <c r="C91" s="85"/>
      <c r="D91" s="100"/>
      <c r="E91" s="45" t="s">
        <v>117</v>
      </c>
      <c r="F91" s="46">
        <v>1</v>
      </c>
      <c r="G91" s="47" t="s">
        <v>56</v>
      </c>
      <c r="H91" s="47">
        <v>3</v>
      </c>
      <c r="I91" s="47">
        <f t="shared" si="3"/>
        <v>3</v>
      </c>
      <c r="K91" s="64"/>
      <c r="L91" s="62"/>
      <c r="M91" s="64" t="s">
        <v>157</v>
      </c>
      <c r="N91" s="65"/>
      <c r="O91" s="66">
        <f t="shared" si="4"/>
        <v>0</v>
      </c>
      <c r="P91" s="42"/>
      <c r="Q91" s="63"/>
    </row>
    <row r="92" spans="1:17" ht="22.5">
      <c r="A92" s="108"/>
      <c r="B92" s="105"/>
      <c r="C92" s="85"/>
      <c r="D92" s="100"/>
      <c r="E92" s="45" t="s">
        <v>116</v>
      </c>
      <c r="F92" s="46">
        <v>0.25</v>
      </c>
      <c r="G92" s="47" t="s">
        <v>56</v>
      </c>
      <c r="H92" s="47">
        <v>3</v>
      </c>
      <c r="I92" s="47">
        <f t="shared" si="3"/>
        <v>0.75</v>
      </c>
      <c r="K92" s="64"/>
      <c r="L92" s="62"/>
      <c r="M92" s="64" t="s">
        <v>157</v>
      </c>
      <c r="N92" s="65"/>
      <c r="O92" s="66">
        <f t="shared" si="4"/>
        <v>0</v>
      </c>
      <c r="P92" s="42"/>
      <c r="Q92" s="63"/>
    </row>
    <row r="93" spans="1:17" ht="23.25">
      <c r="A93" s="108"/>
      <c r="B93" s="105"/>
      <c r="C93" s="85"/>
      <c r="D93" s="100"/>
      <c r="E93" s="50" t="s">
        <v>46</v>
      </c>
      <c r="F93" s="46">
        <v>0.5</v>
      </c>
      <c r="G93" s="47" t="s">
        <v>25</v>
      </c>
      <c r="H93" s="47">
        <v>9</v>
      </c>
      <c r="I93" s="47">
        <f t="shared" si="3"/>
        <v>4.5</v>
      </c>
      <c r="K93" s="64"/>
      <c r="L93" s="62"/>
      <c r="M93" s="64" t="s">
        <v>167</v>
      </c>
      <c r="N93" s="65"/>
      <c r="O93" s="66">
        <f t="shared" si="4"/>
        <v>0</v>
      </c>
      <c r="Q93" s="63"/>
    </row>
    <row r="94" spans="1:17" ht="22.5">
      <c r="A94" s="109"/>
      <c r="B94" s="106"/>
      <c r="C94" s="86"/>
      <c r="D94" s="83"/>
      <c r="E94" s="49" t="s">
        <v>142</v>
      </c>
      <c r="F94" s="46">
        <v>0.5</v>
      </c>
      <c r="G94" s="47" t="s">
        <v>28</v>
      </c>
      <c r="H94" s="47">
        <v>15</v>
      </c>
      <c r="I94" s="47">
        <f t="shared" si="3"/>
        <v>7.5</v>
      </c>
      <c r="K94" s="64"/>
      <c r="L94" s="62"/>
      <c r="M94" s="64" t="s">
        <v>174</v>
      </c>
      <c r="N94" s="65"/>
      <c r="O94" s="66">
        <f t="shared" si="4"/>
        <v>0</v>
      </c>
      <c r="Q94" s="63"/>
    </row>
    <row r="95" spans="1:16" ht="15.75" thickBot="1">
      <c r="A95" s="6" t="s">
        <v>11</v>
      </c>
      <c r="B95" s="37"/>
      <c r="C95" s="7"/>
      <c r="D95" s="11"/>
      <c r="E95" s="7"/>
      <c r="F95" s="11"/>
      <c r="G95" s="7"/>
      <c r="H95" s="7"/>
      <c r="I95" s="13"/>
      <c r="K95" s="42"/>
      <c r="L95" s="42"/>
      <c r="M95" s="42"/>
      <c r="N95" s="67"/>
      <c r="O95" s="67" t="s">
        <v>161</v>
      </c>
      <c r="P95" s="67">
        <f>IF(SUM(O67:O94)&gt;M4,M4,SUM(O67:O94))</f>
        <v>0</v>
      </c>
    </row>
    <row r="96" spans="1:17" ht="15" customHeight="1">
      <c r="A96" s="31" t="s">
        <v>7</v>
      </c>
      <c r="B96" s="38"/>
      <c r="C96" s="32"/>
      <c r="D96" s="33"/>
      <c r="E96" s="34"/>
      <c r="F96" s="34"/>
      <c r="G96" s="34"/>
      <c r="H96" s="34"/>
      <c r="I96" s="35"/>
      <c r="N96" s="112" t="s">
        <v>179</v>
      </c>
      <c r="O96" s="112"/>
      <c r="P96" s="113">
        <f>(P95+P68+P50)/100</f>
        <v>0</v>
      </c>
      <c r="Q96" s="114"/>
    </row>
    <row r="97" spans="1:17" ht="21" customHeight="1" thickBot="1">
      <c r="A97" s="18"/>
      <c r="B97" s="19"/>
      <c r="C97" s="19"/>
      <c r="D97" s="19"/>
      <c r="E97" s="19"/>
      <c r="F97" s="19"/>
      <c r="G97" s="19"/>
      <c r="H97" s="19"/>
      <c r="I97" s="16"/>
      <c r="N97" s="112"/>
      <c r="O97" s="112"/>
      <c r="P97" s="115"/>
      <c r="Q97" s="116"/>
    </row>
    <row r="98" spans="14:17" ht="20.25" customHeight="1">
      <c r="N98" s="112" t="s">
        <v>180</v>
      </c>
      <c r="O98" s="112"/>
      <c r="P98" s="117" t="str">
        <f>IF(P96=0%,"",IF(P96&lt;35%,"Inadequado",IF(P96&lt;45%,"Pouco Relevante",IF(P96&lt;65%,"Relevante",IF(P96&lt;80%,"Muito Relevante","Excelente")))))</f>
        <v/>
      </c>
      <c r="Q98" s="118"/>
    </row>
    <row r="99" spans="14:17" ht="15.75" customHeight="1" thickBot="1">
      <c r="N99" s="112"/>
      <c r="O99" s="112"/>
      <c r="P99" s="119"/>
      <c r="Q99" s="120"/>
    </row>
    <row r="100" ht="19.5" customHeight="1"/>
    <row r="101" ht="29.25" customHeight="1"/>
  </sheetData>
  <sheetProtection password="CB81" sheet="1" selectLockedCells="1"/>
  <mergeCells count="41">
    <mergeCell ref="A1:H1"/>
    <mergeCell ref="K2:M2"/>
    <mergeCell ref="N96:O97"/>
    <mergeCell ref="P96:Q97"/>
    <mergeCell ref="N98:O99"/>
    <mergeCell ref="P98:Q99"/>
    <mergeCell ref="K7:M7"/>
    <mergeCell ref="O9:O13"/>
    <mergeCell ref="C14:C33"/>
    <mergeCell ref="A67:A94"/>
    <mergeCell ref="B67:B94"/>
    <mergeCell ref="C67:C68"/>
    <mergeCell ref="A9:A47"/>
    <mergeCell ref="B9:B47"/>
    <mergeCell ref="C51:C61"/>
    <mergeCell ref="C49:C50"/>
    <mergeCell ref="A49:A65"/>
    <mergeCell ref="B49:B65"/>
    <mergeCell ref="C9:C13"/>
    <mergeCell ref="D67:D94"/>
    <mergeCell ref="C88:C94"/>
    <mergeCell ref="C34:C47"/>
    <mergeCell ref="C81:C87"/>
    <mergeCell ref="C69:C80"/>
    <mergeCell ref="C63:C65"/>
    <mergeCell ref="I7:I8"/>
    <mergeCell ref="G9:G13"/>
    <mergeCell ref="H9:H13"/>
    <mergeCell ref="I9:I13"/>
    <mergeCell ref="H63:H65"/>
    <mergeCell ref="D51:D61"/>
    <mergeCell ref="D9:D13"/>
    <mergeCell ref="D63:D65"/>
    <mergeCell ref="D14:D33"/>
    <mergeCell ref="F5:I6"/>
    <mergeCell ref="F7:G7"/>
    <mergeCell ref="H7:H8"/>
    <mergeCell ref="E63:E65"/>
    <mergeCell ref="D34:D47"/>
    <mergeCell ref="D49:D50"/>
    <mergeCell ref="A5:E5"/>
  </mergeCells>
  <dataValidations count="3">
    <dataValidation type="list" allowBlank="1" showInputMessage="1" showErrorMessage="1" sqref="M4">
      <formula1>"20,25,30"</formula1>
    </dataValidation>
    <dataValidation type="list" allowBlank="1" showInputMessage="1" showErrorMessage="1" sqref="L4">
      <formula1>"30,35,40"</formula1>
    </dataValidation>
    <dataValidation type="list" allowBlank="1" showInputMessage="1" showErrorMessage="1" sqref="K4">
      <formula1>"35,40,45"</formula1>
    </dataValidation>
  </dataValidations>
  <printOptions horizontalCentered="1"/>
  <pageMargins left="0.3937007874015748" right="0.4330708661417323" top="0.3937007874015748" bottom="0.4724409448818898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 Presidente</dc:creator>
  <cp:keywords/>
  <dc:description/>
  <cp:lastModifiedBy>Filikpe Oliveira</cp:lastModifiedBy>
  <cp:lastPrinted>2012-12-03T09:56:39Z</cp:lastPrinted>
  <dcterms:created xsi:type="dcterms:W3CDTF">2009-10-16T14:33:42Z</dcterms:created>
  <dcterms:modified xsi:type="dcterms:W3CDTF">2013-01-10T18:09:21Z</dcterms:modified>
  <cp:category/>
  <cp:version/>
  <cp:contentType/>
  <cp:contentStatus/>
</cp:coreProperties>
</file>